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520" windowHeight="12792" tabRatio="852" activeTab="1"/>
  </bookViews>
  <sheets>
    <sheet name="Прил №3 гор бюд." sheetId="1" r:id="rId1"/>
    <sheet name="Приложение №4 все источ" sheetId="2" r:id="rId2"/>
  </sheets>
  <definedNames>
    <definedName name="_xlnm._FilterDatabase" localSheetId="1" hidden="1">'Приложение №4 все источ'!$A$6:$I$298</definedName>
    <definedName name="_xlnm.Print_Titles" localSheetId="1">'Приложение №4 все источ'!$4:$5</definedName>
    <definedName name="_xlnm.Print_Area" localSheetId="0">'Прил №3 гор бюд.'!$A$1:$G$205</definedName>
    <definedName name="_xlnm.Print_Area" localSheetId="1">'Приложение №4 все источ'!$A$1:$G$313</definedName>
  </definedNames>
  <calcPr fullCalcOnLoad="1"/>
</workbook>
</file>

<file path=xl/sharedStrings.xml><?xml version="1.0" encoding="utf-8"?>
<sst xmlns="http://schemas.openxmlformats.org/spreadsheetml/2006/main" count="662" uniqueCount="152">
  <si>
    <t>Статус</t>
  </si>
  <si>
    <t>Всего</t>
  </si>
  <si>
    <t>Муниципальная программа</t>
  </si>
  <si>
    <t>Основное мероприятие 1.1</t>
  </si>
  <si>
    <t>Основное мероприятие 1.2</t>
  </si>
  <si>
    <t>Основное мероприятие 2.1</t>
  </si>
  <si>
    <t>Основное мероприятие 2.2</t>
  </si>
  <si>
    <t>Основное мероприятие 3.2</t>
  </si>
  <si>
    <t>Социальная помощь населению</t>
  </si>
  <si>
    <t>Источники финансирования</t>
  </si>
  <si>
    <t>федеральный бюджет</t>
  </si>
  <si>
    <t>областной бюджет (дорожный фонд)</t>
  </si>
  <si>
    <t>городской бюджет, в том числе:</t>
  </si>
  <si>
    <t>- дорожный фонд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</si>
  <si>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</si>
  <si>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</si>
  <si>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</si>
  <si>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</si>
  <si>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 xml:space="preserve">Ремонтно-эксплуатационное обслуживание ливневой канализации </t>
  </si>
  <si>
    <t>Мероприятие 1.1.1</t>
  </si>
  <si>
    <t>Мероприятие 1.1.2</t>
  </si>
  <si>
    <t>Мероприятие 1.2.1</t>
  </si>
  <si>
    <t>Мероприятие 1.2.2</t>
  </si>
  <si>
    <t>Мероприятия, направленные на повышение правового сознания и предупреждение опасного поведения участников дорожного движения </t>
  </si>
  <si>
    <t>Мероприятие 2.1.1</t>
  </si>
  <si>
    <t>Мероприятие 2.1.2</t>
  </si>
  <si>
    <t>Мероприятие 2.1.3</t>
  </si>
  <si>
    <t>Мероприятие 2.2.1</t>
  </si>
  <si>
    <t>Мероприятие 2.2.2</t>
  </si>
  <si>
    <t>Мероприятие 2.2.3</t>
  </si>
  <si>
    <t>Мероприятие 2.2.5</t>
  </si>
  <si>
    <t>Мероприятие 2.2.6</t>
  </si>
  <si>
    <t>Основное мероприятие 3.1</t>
  </si>
  <si>
    <t>Мероприятие 3.1.1</t>
  </si>
  <si>
    <t>Мероприятие 3.2.1</t>
  </si>
  <si>
    <t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</t>
  </si>
  <si>
    <t>Ответственный исполнитель, соисполнитель, участник</t>
  </si>
  <si>
    <t>Объемы бюджетных ассигнований (тыс. руб.), годы</t>
  </si>
  <si>
    <t>Ремонтно-эксплуатационное обслуживание ливневой канализации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</si>
  <si>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</si>
  <si>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Ресурсное обеспечение реализации муниципальной программы за счет средств городского бюджета</t>
  </si>
  <si>
    <t>Мероприятия текущего периода</t>
  </si>
  <si>
    <t>Кредиторская задолженность за предыдущий период</t>
  </si>
  <si>
    <t>Подпрограмма № 1</t>
  </si>
  <si>
    <t>Подпрограмма № 3</t>
  </si>
  <si>
    <t>Подпрограмма № 2</t>
  </si>
  <si>
    <t>Текущее содержание светофорных объектов</t>
  </si>
  <si>
    <t>Ответственный исполнитель (соисполнитель,                      участник 1): управление ЖКХ мэрии города</t>
  </si>
  <si>
    <t>Соисполнитель (участник 1): управление ЖКХ мэрии города</t>
  </si>
  <si>
    <t>Участник 1: управление ЖКХ мэрии города</t>
  </si>
  <si>
    <t>федеральный бюджет, в том числе:</t>
  </si>
  <si>
    <t xml:space="preserve">Мероприятие 2.2.4                     </t>
  </si>
  <si>
    <t xml:space="preserve">Мероприятие 2.2.4                 </t>
  </si>
  <si>
    <t>Оценка расходов (тыс. рублей), годы</t>
  </si>
  <si>
    <t>Наименование муниципальной программы, подпрограммы, основного мероприятия, мероприятия</t>
  </si>
  <si>
    <t>Всего, в том числе:</t>
  </si>
  <si>
    <t>- кредиторская задолженность за предыдущий период</t>
  </si>
  <si>
    <t>- кредиторская задолженностьза предыдущий период</t>
  </si>
  <si>
    <t>- мероприятия текущего периода</t>
  </si>
  <si>
    <t>Оказание услуг по обслуживанию микропроцессорных пластиковых карт «Социальная карта», «Карта школьника» и программному сопровождению в соответствии с установленным законодательством порядком для обеспечения нужд муниципального образования «Город Биробиджан» Еврейской автономной области</t>
  </si>
  <si>
    <t xml:space="preserve">областной бюджет, в том числе: </t>
  </si>
  <si>
    <t>2022 год</t>
  </si>
  <si>
    <t>2023 год</t>
  </si>
  <si>
    <t>2024 год</t>
  </si>
  <si>
    <t xml:space="preserve">Ремонт и обслуживание ливневой канализации </t>
  </si>
  <si>
    <t>Мероприятие 3.2.2</t>
  </si>
  <si>
    <t>Мероприятие 3.2.3</t>
  </si>
  <si>
    <t>Проведение социально-профилактических мероприятий по безопасности дорожного движения в образовательных учреждениях городского округа</t>
  </si>
  <si>
    <t>Подготовка и участие городской команды во Всероссийском конкурсе юных инспекторов движения «Безопасное колесо»</t>
  </si>
  <si>
    <t>Мероприятие 3.1.2</t>
  </si>
  <si>
    <t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t>
  </si>
  <si>
    <t xml:space="preserve"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t>
  </si>
  <si>
    <t xml:space="preserve">Создание условий для предоставления транспортных услуг населению и организации транспортного обслуживания населения городского округа </t>
  </si>
  <si>
    <t>Мероприятие 3.2.4</t>
  </si>
  <si>
    <t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t>
  </si>
  <si>
    <t>Участник 2: управление КС мэрии города</t>
  </si>
  <si>
    <t>Оказание социальной поддержки детям, находящимся в трудной жизненной ситуации, и детям из малоимущих семей, обучающимся в общеобразовательных учреждениях городского округа, по проезду на автомобильном транспорте общего пользования по маршрутам регулярных перевозок, не имеющим права на получение мер социальной поддержки по проезду на маршрутах регулярных перевозок в транспорте общего пользования, предусмотренных законодательством Российской Федерации и Еврейской автономной области, с применением микропроцессорной пластиковой карты «Карта школьника»</t>
  </si>
  <si>
    <t>Организационно-планировочные и инженерные мероприятия, направленные на организацию движения транспортных средств и пешеходов</t>
  </si>
  <si>
    <t>Установка и замена дорожных знаков, информационных табличек</t>
  </si>
  <si>
    <t>Нанесение дорожной разметки</t>
  </si>
  <si>
    <t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t>
  </si>
  <si>
    <t>Развитие транспортной системы в муниципальном образовании «Город Биробиджан» Еврейской автономной области в 2022-2024 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</si>
  <si>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</si>
  <si>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t>
  </si>
  <si>
    <t>Развитие транспортной системы в муниципальном образовании «Город Биробиджан» Еврейской автономной области в 2022-2024 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</si>
  <si>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 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</si>
  <si>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 годах</t>
  </si>
  <si>
    <t>Развитие пассажирского транспорта в муниципальном образовании «Город Биробиджан» Еврейской автономной области в 2022-2024 годах</t>
  </si>
  <si>
    <t xml:space="preserve">
</t>
  </si>
  <si>
    <t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t>
  </si>
  <si>
    <t>Участник 2: мэрия города</t>
  </si>
  <si>
    <t>Участник 3: МУП «Транспортная компания»</t>
  </si>
  <si>
    <t>Участник 4: подрядные организации</t>
  </si>
  <si>
    <t>Участник 4 подрядные организации</t>
  </si>
  <si>
    <t>Участник 4:  подрядные организации</t>
  </si>
  <si>
    <t>Приложение 4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</si>
  <si>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>Приложение 3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</si>
  <si>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 xml:space="preserve">Ремонт дорожного покрытия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</t>
  </si>
  <si>
    <t xml:space="preserve">Ремонт дорожного покрытия 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     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</si>
  <si>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 ремонту и (или) устройству искусственных неровностей (в районе домов № 48, 63 по ул. Пионерской); ремонту тротуаров</t>
  </si>
  <si>
    <t>Мероприятие 1.1.3</t>
  </si>
  <si>
    <t>Мероприятие 1.1.4</t>
  </si>
  <si>
    <t>Участник 5: управление КС мэрии города</t>
  </si>
  <si>
    <t>областной бюджет, в том числе:</t>
  </si>
  <si>
    <t>Мероприятие 1.1.5</t>
  </si>
  <si>
    <t>Мероприятие 1.1.6</t>
  </si>
  <si>
    <t xml:space="preserve">Проведение диагностики автомобильных дорог муниципального образования «Город Биробиджан» Еврейской автономной области </t>
  </si>
  <si>
    <t>Разработка рабочей документации на ремонт автомобильных дорог муниципального образования «Город Биробиджан» Еврейской автономной области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</si>
  <si>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ремонту и (или) устройству искусственных неровностей (в районе домов № 48, 63 по ул. Пионерской); ремонту тротуаров</t>
  </si>
  <si>
    <t>Мероприятие 1.1.7</t>
  </si>
  <si>
    <t>Мероприятия текущего периода, в том числе:</t>
  </si>
  <si>
    <t>Исключено постановлением мэрии города от 17.05.2022 № 893</t>
  </si>
  <si>
    <t>Исключено постановлением мэрии города от 17.05.2022  № 893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</si>
  <si>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</si>
  <si>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                                                                                     (текущий период):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</si>
  <si>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        
</t>
  </si>
  <si>
    <t>Мероприятие 1.1.8</t>
  </si>
  <si>
    <t>Мероприятие 1.1.9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</si>
  <si>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(текущий период) :                                                                           
</t>
  </si>
  <si>
    <t xml:space="preserve">ул. Димитрова;
- пер. Театральный;
- ул. Дзержинского (участок от ул. Комсомольской до ул. Миллера); 
- ул. Тунгусской (от дома № 3 до пересечения с ул. Вокзальной);
- ул. Гоголя (от дома № 41 до пересечения с ул. Гвардейской);
- ул. Дальневосточной (от дома № 10 до пересечения с ул. Сигнальной);
- ул. Крестьянской (от пересечения с ул. Сибирской до пересечения с                     ул. Депутатской);
- ул. Сибирской (от дома № 23 до пересечения с ул. Депутатской);
- ул. Северной;
- ул. Черноморской (от пересечения от ул. Славянской до пересечения с               ул. Хинганской);
- ул. Хинганской;
- ул. Суворова;
- ул. Славянской;
- ул. Пищевой;
- ул. Совхозной;
- ул. Батарейной (от дома № 2а до пересечения с ул. Черноморской);
- ул. Центральной;
- ул. Пархоменко;
- ул. Школьной;
- пер. Госпитальный;
- ул. Бирофельдской;
</t>
  </si>
  <si>
    <t>Проведение работ по капитальному ремонту, ремонту, содержанию автомобильных дорог городской агломерации «Город Биробиджан» Еврейской автономной области:
-  ремонт автомобильной дороги по ул. Советской (участок дороги от ПК 20+18 до ПК 24+93) (оплата кредиторской задолженности)</t>
  </si>
  <si>
    <t xml:space="preserve">Устройство дренажных колодцев:                                                                                                      - в районе дома № 4 по ул. Широкой;                                                                                        - в районе дома № 21 по ул. Комсомольской;                                                                                 - по ул. Текстильной  </t>
  </si>
  <si>
    <t xml:space="preserve">Устройство дренажных колодцев:                                                                       - в районе дома № 4 по ул. Широкой;                                                                                - в районе дома № 21 по ул. Комсомольской;                                                                   - по ул. Текстильной   </t>
  </si>
  <si>
    <t xml:space="preserve"> городской бюджет</t>
  </si>
  <si>
    <t xml:space="preserve">Разработка технической документации на ремонт тротуаров и дворовых проездов на территории муниципального образования «Город Биробиджан» Еврейской автономной области,  в том числе: 
- разработка технической документации на ремонт тротуаров и дворовых проездов, прилегающих к автомобильной дороге  ул. Ленина
</t>
  </si>
  <si>
    <t xml:space="preserve">Разработка технической документации на ремонт тротуаров и дворовых проездов на территории муниципального образования «Город Биробиджан» Еврейской автономной области, в том числе: 
- разработка технической документации на ремонт тротуаров и дворовых проездов, прилегающих к автомобильной дороге  
ул. Ленина
</t>
  </si>
  <si>
    <t xml:space="preserve">Ремонт и обустройство автобусных остановок на территории муниципального образования «Город Биробиджан» Еврейской автономной области, в том числе разработка технической документации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</si>
  <si>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и обустройство автобусных остановок на территории муниципального образования «Город Биробиджан» Еврейской автономной области, в том числе разработка технической документации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</si>
  <si>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ул. Новосибирской;
- ул. Коммунальной;
- ул. Артиллерийской;
- ул. Космонавтов;
- ул. Кавказской;
- ул. Фурманова;
- ул. Юбилейной (от пересечения ул. Сунгарийской до дома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33);                       - ул. Набережной (от дома № 34б до дома № 28а);                                                       - ул. Ветеранской (от пер. Облачный до дома № 18)                     
</t>
  </si>
  <si>
    <t xml:space="preserve">Ремонт транспортных развязок и пешеходных переходов:                                                - в районе дома № 17 по ул. Стяжкина;                                                                          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                                         - по ул. Волочаевской и ул. Кавалерийской;                                 
- по ул. Волочаевской и ул. Чапаева  
                                                                                                           </t>
  </si>
  <si>
    <t xml:space="preserve">Ремонт транспортных развязок и пешеходных переходов:                                                           - в районе дома № 17 по ул. Стяжкина;                                                                   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                                - по ул. Волочаевской и ул. Кавалерийской;                                 
- по ул. Волочаевской и ул. Чапаева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</si>
  <si>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                       - ул. Фабричной;                                              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                                                                Исключено постановлением мэрии города от 22.12.2022 № 2751      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</si>
  <si>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                          - ул. Фабричной;                  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                                                                    Исключено постановлением мэрии города от 22.12.2022 № 2751                                                     </t>
  </si>
  <si>
    <t>Участник 6: МБУ «Управление КС мэрии города»</t>
  </si>
  <si>
    <t xml:space="preserve">ул. Димитрова;
- пер. Театральный;
- ул. Дзержинского (участок от ул. Комсомольской до ул. Миллера); 
- ул. Тунгусской (от дома № 3 до пересечения с ул. Вокзальной);
- ул. Гоголя (от дома № 41 до пересечения с ул. Гвардейской);
- ул. Дальневосточной (от дома № 10 до пересечения  ул. Сигнальной);
- ул. Крестьянской (от пересечения с ул. Сибирской до пересечения с           ул. Депутатской);
- ул. Сибирской (от дома № 23 до пересечения с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                ул. Черноморской);
- ул. Центральной;
- ул. Пархоменко;
- ул. Школьной;
- пер. Госпитальный;
- ул. Бирофельдской;
- ул. Новосибирской;
- ул. Коммунальной;
- ул. Артиллерийской;
</t>
  </si>
  <si>
    <t>Наименование муниципальной программы,  подпрограммы, основного мероприятия, мероприятия</t>
  </si>
  <si>
    <t xml:space="preserve">ул. Космонавтов;
- ул. Кавказской;
- ул. Фурманова;
- ул. Юбилейной (от пересечения ул. Сунгарийской до дома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33);                                                                                                                                             - ул. Набережной (от дома № 34б до дома № 28а);                                                       - ул. Ветеранской (от пер. Облачный до дома № 18)                     
 </t>
  </si>
  <si>
    <t xml:space="preserve">ул. Ленина;
- ул. 40-лет Победы;                                                                                                                              - ул. Пушкина;
- ул. Садовой;  
- ул. Рабочей; 
- ул. Серышева; 
- ул. Калинина;
- ул. Пионерской;
- ул. Набережной;
- ул. Миллера;
- ул. Бумагина 
</t>
  </si>
  <si>
    <t xml:space="preserve">ул. Кавалерийской;
- ул. Красноармейской (а/б);
- ул. Кубанской;
- ул. 7-го Ноября;
- ул. Заводской;
- ул. Советской;
- пер. Облачный 
</t>
  </si>
  <si>
    <t xml:space="preserve">ул. Кавалерийской;
- ул. Красноармейской (а/б);
- ул. Кубанской;
- ул. 7-го Ноября;
- ул. Заводской;
- ул. Советской;
- пер. Облачный </t>
  </si>
  <si>
    <t xml:space="preserve">ул. Ленина;
- ул. 40-лет Победы;                                                                                                                                   - ул. Пушкина;
- ул. Садовой;  
- ул. Рабочей; 
- ул. Серышева; 
- ул. Калинина;
- ул. Пионерской;
- ул. Набережной;
- ул. Миллера;
- ул. Бумагина   </t>
  </si>
  <si>
    <t>Проведение работ по содержанию автомобильных дорог общего пользования местного значения</t>
  </si>
  <si>
    <t xml:space="preserve">Монтаж, подключение уличного освещения:                                                        
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
</t>
  </si>
  <si>
    <t xml:space="preserve">Монтаж, подключение уличного освещения:                                                                      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
                                                                                                                                                               </t>
  </si>
  <si>
    <t>Оказание социальной поддержки по проезду на автомобильном транспорте общего пользования по маршрутам регулярных перевозок граждан, проживающих в муниципальном образовании «Город Биробиджан» Еврейской автономной области, мужчин, достигших возраста 60 лет, и женщин, достигших возраста 55 лет, имеющих трудовой стаж не менее 35 лет для мужчин и 30 лет для женщин,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</si>
  <si>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>Мероприятие 3.2.5</t>
  </si>
  <si>
    <t>Оказание социальной поддержки по проезду на автомобильном транспорте общего пользования по маршрутам регулярных перевозок граждан, проживающих в муниципальном образовании «Город Биробиджан» Еврейской автономной области, мужчин, достигших возраста 65 лет, и женщин, достигших возраста 60 лет, имеющих трудовой стаж не менее 35 лет для мужчин и 30 лет для женщин, не осуществляющие трудовую деятельность,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</si>
  <si>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>Мероприятие 1.1.10</t>
  </si>
  <si>
    <t>Исключено</t>
  </si>
  <si>
    <t xml:space="preserve">Исключено </t>
  </si>
  <si>
    <t xml:space="preserve">Ремонт тротуаров и дворовых проездов на территории муниципального образования «Город Биробиджан» 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СССР;                                                                                              - ул. Пионерской
</t>
  </si>
  <si>
    <t>Ремонт тротуаров и дворовых проездов на территории муниципального образования «Город Биробиджан» 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СССР;                                                                                            - ул. Пионерской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</si>
</sst>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 indent="7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 horizontal="right" vertical="center" wrapText="1"/>
    </xf>
    <xf numFmtId="17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174" fontId="3" fillId="0" borderId="12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1" fontId="3" fillId="0" borderId="12" xfId="0" applyNumberFormat="1" applyFont="1" applyFill="1" applyBorder="1" applyAlignment="1">
      <alignment horizontal="left" vertical="top" wrapText="1"/>
    </xf>
    <xf numFmtId="181" fontId="3" fillId="0" borderId="14" xfId="0" applyNumberFormat="1" applyFont="1" applyFill="1" applyBorder="1" applyAlignment="1">
      <alignment horizontal="left" vertical="top" wrapText="1"/>
    </xf>
    <xf numFmtId="181" fontId="3" fillId="0" borderId="15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view="pageBreakPreview" zoomScale="80" zoomScaleSheetLayoutView="80" workbookViewId="0" topLeftCell="A1">
      <selection activeCell="A1" sqref="A1:IV16384"/>
    </sheetView>
  </sheetViews>
  <sheetFormatPr defaultColWidth="9.140625" defaultRowHeight="15"/>
  <cols>
    <col min="1" max="1" width="30.8515625" style="32" customWidth="1"/>
    <col min="2" max="2" width="61.28125" style="32" customWidth="1"/>
    <col min="3" max="3" width="50.7109375" style="32" customWidth="1"/>
    <col min="4" max="7" width="13.28125" style="32" customWidth="1"/>
    <col min="8" max="8" width="10.7109375" style="6" customWidth="1"/>
    <col min="9" max="9" width="15.140625" style="6" customWidth="1"/>
    <col min="10" max="16384" width="9.140625" style="6" customWidth="1"/>
  </cols>
  <sheetData>
    <row r="1" spans="1:9" ht="59.25" customHeight="1">
      <c r="A1" s="3"/>
      <c r="B1" s="4"/>
      <c r="C1" s="3"/>
      <c r="D1" s="47" t="s">
        <v>96</v>
      </c>
      <c r="E1" s="47"/>
      <c r="F1" s="47"/>
      <c r="G1" s="47"/>
      <c r="H1" s="5"/>
      <c r="I1" s="5"/>
    </row>
    <row r="3" spans="1:7" ht="13.5">
      <c r="A3" s="48" t="s">
        <v>40</v>
      </c>
      <c r="B3" s="48"/>
      <c r="C3" s="48"/>
      <c r="D3" s="48"/>
      <c r="E3" s="48"/>
      <c r="F3" s="48"/>
      <c r="G3" s="48"/>
    </row>
    <row r="5" spans="1:7" ht="21" customHeight="1">
      <c r="A5" s="46" t="s">
        <v>0</v>
      </c>
      <c r="B5" s="46" t="s">
        <v>54</v>
      </c>
      <c r="C5" s="46" t="s">
        <v>36</v>
      </c>
      <c r="D5" s="46" t="s">
        <v>37</v>
      </c>
      <c r="E5" s="46"/>
      <c r="F5" s="46"/>
      <c r="G5" s="46"/>
    </row>
    <row r="6" spans="1:7" ht="35.25" customHeight="1">
      <c r="A6" s="46"/>
      <c r="B6" s="46"/>
      <c r="C6" s="46"/>
      <c r="D6" s="7" t="s">
        <v>1</v>
      </c>
      <c r="E6" s="7" t="s">
        <v>61</v>
      </c>
      <c r="F6" s="7" t="s">
        <v>62</v>
      </c>
      <c r="G6" s="7" t="s">
        <v>63</v>
      </c>
    </row>
    <row r="7" spans="1:7" s="25" customFormat="1" ht="13.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7.25" customHeight="1">
      <c r="A8" s="38" t="s">
        <v>2</v>
      </c>
      <c r="B8" s="38" t="s">
        <v>81</v>
      </c>
      <c r="C8" s="26" t="s">
        <v>55</v>
      </c>
      <c r="D8" s="13">
        <f aca="true" t="shared" si="0" ref="D8:D31">SUM(E8:G8)</f>
        <v>194003.9</v>
      </c>
      <c r="E8" s="13">
        <f aca="true" t="shared" si="1" ref="E8:G9">E18+E99+E154</f>
        <v>52943.2</v>
      </c>
      <c r="F8" s="13">
        <f t="shared" si="1"/>
        <v>69303.7</v>
      </c>
      <c r="G8" s="13">
        <f t="shared" si="1"/>
        <v>71757</v>
      </c>
    </row>
    <row r="9" spans="1:7" ht="17.25" customHeight="1">
      <c r="A9" s="39"/>
      <c r="B9" s="39"/>
      <c r="C9" s="26" t="s">
        <v>110</v>
      </c>
      <c r="D9" s="13">
        <f t="shared" si="0"/>
        <v>194003.9</v>
      </c>
      <c r="E9" s="13">
        <f t="shared" si="1"/>
        <v>52943.2</v>
      </c>
      <c r="F9" s="13">
        <f t="shared" si="1"/>
        <v>69303.7</v>
      </c>
      <c r="G9" s="13">
        <f t="shared" si="1"/>
        <v>71757</v>
      </c>
    </row>
    <row r="10" spans="1:7" ht="17.25" customHeight="1">
      <c r="A10" s="39"/>
      <c r="B10" s="39"/>
      <c r="C10" s="26" t="s">
        <v>42</v>
      </c>
      <c r="D10" s="13">
        <f t="shared" si="0"/>
        <v>31.2</v>
      </c>
      <c r="E10" s="13">
        <f>E20</f>
        <v>31.2</v>
      </c>
      <c r="F10" s="13">
        <f>F20</f>
        <v>0</v>
      </c>
      <c r="G10" s="13">
        <f>G20</f>
        <v>0</v>
      </c>
    </row>
    <row r="11" spans="1:7" ht="27" customHeight="1">
      <c r="A11" s="39"/>
      <c r="B11" s="39"/>
      <c r="C11" s="11" t="s">
        <v>47</v>
      </c>
      <c r="D11" s="13">
        <f t="shared" si="0"/>
        <v>189065.8</v>
      </c>
      <c r="E11" s="13">
        <f>E21+E102+E157</f>
        <v>51368.399999999994</v>
      </c>
      <c r="F11" s="13">
        <f>F21+F102+F157</f>
        <v>67087.4</v>
      </c>
      <c r="G11" s="13">
        <f>G21+G102+G157</f>
        <v>70610</v>
      </c>
    </row>
    <row r="12" spans="1:7" ht="17.25" customHeight="1" hidden="1">
      <c r="A12" s="39"/>
      <c r="B12" s="39"/>
      <c r="C12" s="26" t="s">
        <v>75</v>
      </c>
      <c r="D12" s="13">
        <f t="shared" si="0"/>
        <v>0</v>
      </c>
      <c r="E12" s="13">
        <v>0</v>
      </c>
      <c r="F12" s="13">
        <v>0</v>
      </c>
      <c r="G12" s="13">
        <v>0</v>
      </c>
    </row>
    <row r="13" spans="1:7" ht="17.25" customHeight="1">
      <c r="A13" s="39"/>
      <c r="B13" s="39"/>
      <c r="C13" s="26" t="s">
        <v>90</v>
      </c>
      <c r="D13" s="13">
        <f t="shared" si="0"/>
        <v>532</v>
      </c>
      <c r="E13" s="13">
        <f>E103+E158</f>
        <v>152</v>
      </c>
      <c r="F13" s="13">
        <f>F103+F158</f>
        <v>190</v>
      </c>
      <c r="G13" s="13">
        <f>G103+G158</f>
        <v>190</v>
      </c>
    </row>
    <row r="14" spans="1:7" ht="17.25" customHeight="1">
      <c r="A14" s="39"/>
      <c r="B14" s="39"/>
      <c r="C14" s="26" t="s">
        <v>91</v>
      </c>
      <c r="D14" s="13">
        <f t="shared" si="0"/>
        <v>0</v>
      </c>
      <c r="E14" s="13">
        <v>0</v>
      </c>
      <c r="F14" s="13">
        <v>0</v>
      </c>
      <c r="G14" s="13">
        <v>0</v>
      </c>
    </row>
    <row r="15" spans="1:7" ht="17.25" customHeight="1">
      <c r="A15" s="39"/>
      <c r="B15" s="39"/>
      <c r="C15" s="26" t="s">
        <v>92</v>
      </c>
      <c r="D15" s="13">
        <f t="shared" si="0"/>
        <v>0</v>
      </c>
      <c r="E15" s="13">
        <v>0</v>
      </c>
      <c r="F15" s="13">
        <v>0</v>
      </c>
      <c r="G15" s="13">
        <v>0</v>
      </c>
    </row>
    <row r="16" spans="1:7" ht="17.25" customHeight="1">
      <c r="A16" s="39"/>
      <c r="B16" s="39"/>
      <c r="C16" s="26" t="s">
        <v>102</v>
      </c>
      <c r="D16" s="13">
        <f t="shared" si="0"/>
        <v>1422.8</v>
      </c>
      <c r="E16" s="13">
        <f aca="true" t="shared" si="2" ref="E16:G17">E23</f>
        <v>1422.8</v>
      </c>
      <c r="F16" s="13">
        <f t="shared" si="2"/>
        <v>0</v>
      </c>
      <c r="G16" s="13">
        <f t="shared" si="2"/>
        <v>0</v>
      </c>
    </row>
    <row r="17" spans="1:7" ht="17.25" customHeight="1">
      <c r="A17" s="40"/>
      <c r="B17" s="40"/>
      <c r="C17" s="26" t="s">
        <v>133</v>
      </c>
      <c r="D17" s="13">
        <f t="shared" si="0"/>
        <v>2983.3</v>
      </c>
      <c r="E17" s="13">
        <f t="shared" si="2"/>
        <v>0</v>
      </c>
      <c r="F17" s="13">
        <f t="shared" si="2"/>
        <v>2026.3</v>
      </c>
      <c r="G17" s="13">
        <f t="shared" si="2"/>
        <v>957</v>
      </c>
    </row>
    <row r="18" spans="1:7" ht="17.25" customHeight="1">
      <c r="A18" s="38" t="s">
        <v>43</v>
      </c>
      <c r="B18" s="38" t="s">
        <v>82</v>
      </c>
      <c r="C18" s="26" t="s">
        <v>55</v>
      </c>
      <c r="D18" s="13">
        <f t="shared" si="0"/>
        <v>46631.7</v>
      </c>
      <c r="E18" s="13">
        <f>E19</f>
        <v>14521</v>
      </c>
      <c r="F18" s="13">
        <f>F19</f>
        <v>15153.7</v>
      </c>
      <c r="G18" s="13">
        <f>G19</f>
        <v>16957</v>
      </c>
    </row>
    <row r="19" spans="1:7" ht="13.5">
      <c r="A19" s="39"/>
      <c r="B19" s="39"/>
      <c r="C19" s="26" t="s">
        <v>110</v>
      </c>
      <c r="D19" s="13">
        <f t="shared" si="0"/>
        <v>46631.7</v>
      </c>
      <c r="E19" s="13">
        <f>(E21+E23+E24)</f>
        <v>14521</v>
      </c>
      <c r="F19" s="13">
        <f>(F21+F23+F24)</f>
        <v>15153.7</v>
      </c>
      <c r="G19" s="13">
        <f>(G21+G23+G24)</f>
        <v>16957</v>
      </c>
    </row>
    <row r="20" spans="1:7" ht="18" customHeight="1">
      <c r="A20" s="39"/>
      <c r="B20" s="39"/>
      <c r="C20" s="26" t="s">
        <v>42</v>
      </c>
      <c r="D20" s="13">
        <f t="shared" si="0"/>
        <v>31.2</v>
      </c>
      <c r="E20" s="13">
        <f>E27</f>
        <v>31.2</v>
      </c>
      <c r="F20" s="13">
        <f>F27</f>
        <v>0</v>
      </c>
      <c r="G20" s="13">
        <f>G27</f>
        <v>0</v>
      </c>
    </row>
    <row r="21" spans="1:7" ht="15.75" customHeight="1">
      <c r="A21" s="39"/>
      <c r="B21" s="39"/>
      <c r="C21" s="11" t="s">
        <v>48</v>
      </c>
      <c r="D21" s="13">
        <f t="shared" si="0"/>
        <v>42225.600000000006</v>
      </c>
      <c r="E21" s="13">
        <f>E28+E91</f>
        <v>13098.2</v>
      </c>
      <c r="F21" s="13">
        <f>F28+F91</f>
        <v>13127.400000000001</v>
      </c>
      <c r="G21" s="13">
        <f>G28+G91</f>
        <v>16000</v>
      </c>
    </row>
    <row r="22" spans="1:7" ht="17.25" customHeight="1">
      <c r="A22" s="39"/>
      <c r="B22" s="39"/>
      <c r="C22" s="26" t="s">
        <v>92</v>
      </c>
      <c r="D22" s="13">
        <f t="shared" si="0"/>
        <v>0</v>
      </c>
      <c r="E22" s="13">
        <v>0</v>
      </c>
      <c r="F22" s="13">
        <v>0</v>
      </c>
      <c r="G22" s="13">
        <v>0</v>
      </c>
    </row>
    <row r="23" spans="1:7" ht="17.25" customHeight="1">
      <c r="A23" s="39"/>
      <c r="B23" s="39"/>
      <c r="C23" s="26" t="s">
        <v>102</v>
      </c>
      <c r="D23" s="13">
        <f t="shared" si="0"/>
        <v>1422.8</v>
      </c>
      <c r="E23" s="13">
        <f aca="true" t="shared" si="3" ref="E23:G24">E30</f>
        <v>1422.8</v>
      </c>
      <c r="F23" s="13">
        <f t="shared" si="3"/>
        <v>0</v>
      </c>
      <c r="G23" s="13">
        <f t="shared" si="3"/>
        <v>0</v>
      </c>
    </row>
    <row r="24" spans="1:7" ht="17.25" customHeight="1">
      <c r="A24" s="40"/>
      <c r="B24" s="40"/>
      <c r="C24" s="26" t="s">
        <v>133</v>
      </c>
      <c r="D24" s="13">
        <f t="shared" si="0"/>
        <v>2983.3</v>
      </c>
      <c r="E24" s="13">
        <f t="shared" si="3"/>
        <v>0</v>
      </c>
      <c r="F24" s="13">
        <f t="shared" si="3"/>
        <v>2026.3</v>
      </c>
      <c r="G24" s="13">
        <f t="shared" si="3"/>
        <v>957</v>
      </c>
    </row>
    <row r="25" spans="1:7" ht="17.25" customHeight="1">
      <c r="A25" s="38" t="s">
        <v>3</v>
      </c>
      <c r="B25" s="38" t="s">
        <v>80</v>
      </c>
      <c r="C25" s="12" t="s">
        <v>55</v>
      </c>
      <c r="D25" s="13">
        <f t="shared" si="0"/>
        <v>35159.7</v>
      </c>
      <c r="E25" s="13">
        <f>E26</f>
        <v>11049</v>
      </c>
      <c r="F25" s="13">
        <f>F26</f>
        <v>11153.7</v>
      </c>
      <c r="G25" s="13">
        <f>G26</f>
        <v>12957</v>
      </c>
    </row>
    <row r="26" spans="1:7" ht="17.25" customHeight="1">
      <c r="A26" s="39"/>
      <c r="B26" s="39"/>
      <c r="C26" s="12" t="s">
        <v>110</v>
      </c>
      <c r="D26" s="13">
        <f t="shared" si="0"/>
        <v>35159.7</v>
      </c>
      <c r="E26" s="13">
        <f>(E28+E30+E31)</f>
        <v>11049</v>
      </c>
      <c r="F26" s="13">
        <f>(F28+F30+F31)</f>
        <v>11153.7</v>
      </c>
      <c r="G26" s="13">
        <f>(G28+G30+G31)</f>
        <v>12957</v>
      </c>
    </row>
    <row r="27" spans="1:7" ht="17.25" customHeight="1">
      <c r="A27" s="39"/>
      <c r="B27" s="39"/>
      <c r="C27" s="12" t="s">
        <v>42</v>
      </c>
      <c r="D27" s="13">
        <f t="shared" si="0"/>
        <v>31.2</v>
      </c>
      <c r="E27" s="13">
        <f>E58</f>
        <v>31.2</v>
      </c>
      <c r="F27" s="13">
        <f>F73</f>
        <v>0</v>
      </c>
      <c r="G27" s="13">
        <f>G73</f>
        <v>0</v>
      </c>
    </row>
    <row r="28" spans="1:7" ht="17.25" customHeight="1">
      <c r="A28" s="39"/>
      <c r="B28" s="39"/>
      <c r="C28" s="12" t="s">
        <v>49</v>
      </c>
      <c r="D28" s="13">
        <f t="shared" si="0"/>
        <v>30753.600000000002</v>
      </c>
      <c r="E28" s="13">
        <f>E33+E37+E40+E73</f>
        <v>9626.2</v>
      </c>
      <c r="F28" s="13">
        <f>F33+F37+F40+F85</f>
        <v>9127.400000000001</v>
      </c>
      <c r="G28" s="13">
        <f>G33+G37</f>
        <v>12000</v>
      </c>
    </row>
    <row r="29" spans="1:7" ht="17.25" customHeight="1">
      <c r="A29" s="39"/>
      <c r="B29" s="39"/>
      <c r="C29" s="12" t="s">
        <v>92</v>
      </c>
      <c r="D29" s="13">
        <f t="shared" si="0"/>
        <v>0</v>
      </c>
      <c r="E29" s="13">
        <v>0</v>
      </c>
      <c r="F29" s="13">
        <v>0</v>
      </c>
      <c r="G29" s="13">
        <v>0</v>
      </c>
    </row>
    <row r="30" spans="1:7" ht="17.25" customHeight="1">
      <c r="A30" s="39"/>
      <c r="B30" s="39"/>
      <c r="C30" s="12" t="s">
        <v>102</v>
      </c>
      <c r="D30" s="13">
        <f t="shared" si="0"/>
        <v>1422.8</v>
      </c>
      <c r="E30" s="13">
        <f>E42+E68+E71</f>
        <v>1422.8</v>
      </c>
      <c r="F30" s="13">
        <f>F42</f>
        <v>0</v>
      </c>
      <c r="G30" s="13">
        <f>G42</f>
        <v>0</v>
      </c>
    </row>
    <row r="31" spans="1:7" ht="17.25" customHeight="1">
      <c r="A31" s="40"/>
      <c r="B31" s="40"/>
      <c r="C31" s="12" t="s">
        <v>133</v>
      </c>
      <c r="D31" s="13">
        <f t="shared" si="0"/>
        <v>2983.3</v>
      </c>
      <c r="E31" s="13">
        <f>E48</f>
        <v>0</v>
      </c>
      <c r="F31" s="13">
        <f>F48</f>
        <v>2026.3</v>
      </c>
      <c r="G31" s="13">
        <f>G48</f>
        <v>957</v>
      </c>
    </row>
    <row r="32" spans="1:7" ht="30" customHeight="1">
      <c r="A32" s="41" t="s">
        <v>19</v>
      </c>
      <c r="B32" s="41" t="s">
        <v>98</v>
      </c>
      <c r="C32" s="12" t="s">
        <v>55</v>
      </c>
      <c r="D32" s="13">
        <f>E32+F32+G32</f>
        <v>26944.2</v>
      </c>
      <c r="E32" s="13">
        <f>E33+E34</f>
        <v>9546</v>
      </c>
      <c r="F32" s="13">
        <f>F33+F34</f>
        <v>7202.2</v>
      </c>
      <c r="G32" s="13">
        <f>G33+G34</f>
        <v>10196</v>
      </c>
    </row>
    <row r="33" spans="1:7" ht="33.75" customHeight="1">
      <c r="A33" s="41"/>
      <c r="B33" s="41"/>
      <c r="C33" s="12" t="s">
        <v>49</v>
      </c>
      <c r="D33" s="13">
        <f>E33+F33+G33</f>
        <v>26944.2</v>
      </c>
      <c r="E33" s="13">
        <f>10000-1757+303+1000</f>
        <v>9546</v>
      </c>
      <c r="F33" s="13">
        <f>10000-1622.3-181.7+15.4-1009.2</f>
        <v>7202.2</v>
      </c>
      <c r="G33" s="13">
        <f>10000-1867.8+2063.8</f>
        <v>10196</v>
      </c>
    </row>
    <row r="34" spans="1:7" ht="32.25" customHeight="1">
      <c r="A34" s="41"/>
      <c r="B34" s="41"/>
      <c r="C34" s="12" t="s">
        <v>92</v>
      </c>
      <c r="D34" s="13">
        <f>SUM(E34:G34)</f>
        <v>0</v>
      </c>
      <c r="E34" s="13">
        <v>0</v>
      </c>
      <c r="F34" s="13">
        <v>0</v>
      </c>
      <c r="G34" s="13">
        <v>0</v>
      </c>
    </row>
    <row r="35" spans="1:7" ht="15" customHeight="1">
      <c r="A35" s="21">
        <v>1</v>
      </c>
      <c r="B35" s="21">
        <v>2</v>
      </c>
      <c r="C35" s="21">
        <v>3</v>
      </c>
      <c r="D35" s="27">
        <v>4</v>
      </c>
      <c r="E35" s="27">
        <v>5</v>
      </c>
      <c r="F35" s="27">
        <v>6</v>
      </c>
      <c r="G35" s="27">
        <v>7</v>
      </c>
    </row>
    <row r="36" spans="1:7" s="28" customFormat="1" ht="31.5" customHeight="1">
      <c r="A36" s="41" t="s">
        <v>20</v>
      </c>
      <c r="B36" s="41" t="s">
        <v>99</v>
      </c>
      <c r="C36" s="12" t="s">
        <v>55</v>
      </c>
      <c r="D36" s="13">
        <f>E36+F36+G36</f>
        <v>3657</v>
      </c>
      <c r="E36" s="13">
        <f>E37+E38</f>
        <v>49</v>
      </c>
      <c r="F36" s="13">
        <f>F37+F38</f>
        <v>1804</v>
      </c>
      <c r="G36" s="13">
        <f>G37+G38</f>
        <v>1804</v>
      </c>
    </row>
    <row r="37" spans="1:7" ht="21.75" customHeight="1">
      <c r="A37" s="41"/>
      <c r="B37" s="41"/>
      <c r="C37" s="12" t="s">
        <v>49</v>
      </c>
      <c r="D37" s="13">
        <f>E37+F37+G37</f>
        <v>3657</v>
      </c>
      <c r="E37" s="13">
        <f>1804-1000-755</f>
        <v>49</v>
      </c>
      <c r="F37" s="13">
        <v>1804</v>
      </c>
      <c r="G37" s="13">
        <f>1804</f>
        <v>1804</v>
      </c>
    </row>
    <row r="38" spans="1:7" ht="20.25" customHeight="1">
      <c r="A38" s="41"/>
      <c r="B38" s="41"/>
      <c r="C38" s="12" t="s">
        <v>92</v>
      </c>
      <c r="D38" s="13">
        <f>SUM(E38:G38)</f>
        <v>0</v>
      </c>
      <c r="E38" s="13">
        <v>0</v>
      </c>
      <c r="F38" s="13">
        <v>0</v>
      </c>
      <c r="G38" s="13">
        <v>0</v>
      </c>
    </row>
    <row r="39" spans="1:7" ht="18" customHeight="1">
      <c r="A39" s="41" t="s">
        <v>100</v>
      </c>
      <c r="B39" s="38" t="s">
        <v>115</v>
      </c>
      <c r="C39" s="12" t="s">
        <v>55</v>
      </c>
      <c r="D39" s="13">
        <f>E39+F39+G39</f>
        <v>4351.3</v>
      </c>
      <c r="E39" s="13">
        <f>E41+E42+E40+E43</f>
        <v>1368</v>
      </c>
      <c r="F39" s="13">
        <f>F41+F42+F40+F43</f>
        <v>2026.3</v>
      </c>
      <c r="G39" s="13">
        <f>G41+G42+G40+G43</f>
        <v>957</v>
      </c>
    </row>
    <row r="40" spans="1:7" ht="15" customHeight="1">
      <c r="A40" s="41"/>
      <c r="B40" s="39"/>
      <c r="C40" s="12" t="s">
        <v>49</v>
      </c>
      <c r="D40" s="13">
        <f>E40+F40+G40</f>
        <v>31.2</v>
      </c>
      <c r="E40" s="13">
        <f>0+31.2</f>
        <v>31.2</v>
      </c>
      <c r="F40" s="13">
        <f>F45</f>
        <v>0</v>
      </c>
      <c r="G40" s="13">
        <v>0</v>
      </c>
    </row>
    <row r="41" spans="1:7" ht="16.5" customHeight="1">
      <c r="A41" s="41"/>
      <c r="B41" s="39"/>
      <c r="C41" s="12" t="s">
        <v>92</v>
      </c>
      <c r="D41" s="13">
        <f>E41+F41+G41</f>
        <v>0</v>
      </c>
      <c r="E41" s="13">
        <v>0</v>
      </c>
      <c r="F41" s="13">
        <v>0</v>
      </c>
      <c r="G41" s="13">
        <v>0</v>
      </c>
    </row>
    <row r="42" spans="1:7" ht="15" customHeight="1">
      <c r="A42" s="41"/>
      <c r="B42" s="39"/>
      <c r="C42" s="11" t="s">
        <v>102</v>
      </c>
      <c r="D42" s="13">
        <f>SUM(E42:G42)</f>
        <v>1336.8</v>
      </c>
      <c r="E42" s="13">
        <f>306.1+1450.9-80-6-303-31.2</f>
        <v>1336.8</v>
      </c>
      <c r="F42" s="13">
        <f>F47</f>
        <v>0</v>
      </c>
      <c r="G42" s="13">
        <f>G47</f>
        <v>0</v>
      </c>
    </row>
    <row r="43" spans="1:7" ht="15" customHeight="1">
      <c r="A43" s="41"/>
      <c r="B43" s="40"/>
      <c r="C43" s="11" t="s">
        <v>133</v>
      </c>
      <c r="D43" s="13">
        <f>SUM(E43:G43)</f>
        <v>2983.3</v>
      </c>
      <c r="E43" s="13">
        <f>E48</f>
        <v>0</v>
      </c>
      <c r="F43" s="13">
        <f>F48</f>
        <v>2026.3</v>
      </c>
      <c r="G43" s="13">
        <f>G48</f>
        <v>957</v>
      </c>
    </row>
    <row r="44" spans="1:7" ht="18.75" customHeight="1">
      <c r="A44" s="41"/>
      <c r="B44" s="38" t="s">
        <v>118</v>
      </c>
      <c r="C44" s="12" t="s">
        <v>55</v>
      </c>
      <c r="D44" s="13">
        <f>E44+F44+G44</f>
        <v>4320.1</v>
      </c>
      <c r="E44" s="13">
        <f>E46+E47+E48</f>
        <v>1336.8</v>
      </c>
      <c r="F44" s="13">
        <f>F46+F47+F48+F45</f>
        <v>2026.3</v>
      </c>
      <c r="G44" s="13">
        <f>G46+G47+G48</f>
        <v>957</v>
      </c>
    </row>
    <row r="45" spans="1:7" ht="18" customHeight="1">
      <c r="A45" s="41"/>
      <c r="B45" s="39"/>
      <c r="C45" s="12" t="s">
        <v>49</v>
      </c>
      <c r="D45" s="13">
        <f>E45+F45+G45</f>
        <v>0</v>
      </c>
      <c r="E45" s="13">
        <v>0</v>
      </c>
      <c r="F45" s="13">
        <f>F62</f>
        <v>0</v>
      </c>
      <c r="G45" s="13">
        <v>0</v>
      </c>
    </row>
    <row r="46" spans="1:7" ht="19.5" customHeight="1">
      <c r="A46" s="41"/>
      <c r="B46" s="39"/>
      <c r="C46" s="12" t="s">
        <v>92</v>
      </c>
      <c r="D46" s="13">
        <f>E46+F46+G46</f>
        <v>0</v>
      </c>
      <c r="E46" s="13">
        <v>0</v>
      </c>
      <c r="F46" s="13">
        <v>0</v>
      </c>
      <c r="G46" s="13">
        <v>0</v>
      </c>
    </row>
    <row r="47" spans="1:7" ht="18" customHeight="1">
      <c r="A47" s="41"/>
      <c r="B47" s="39"/>
      <c r="C47" s="11" t="s">
        <v>102</v>
      </c>
      <c r="D47" s="13">
        <f>SUM(E47:G47)</f>
        <v>1336.8</v>
      </c>
      <c r="E47" s="13">
        <f>306.1+1450.9-80-6-303-31.2</f>
        <v>1336.8</v>
      </c>
      <c r="F47" s="13">
        <f>0</f>
        <v>0</v>
      </c>
      <c r="G47" s="13">
        <f>0</f>
        <v>0</v>
      </c>
    </row>
    <row r="48" spans="1:7" ht="18" customHeight="1">
      <c r="A48" s="41"/>
      <c r="B48" s="40"/>
      <c r="C48" s="11" t="s">
        <v>133</v>
      </c>
      <c r="D48" s="13">
        <f>E48+F48+G48</f>
        <v>2983.3</v>
      </c>
      <c r="E48" s="13">
        <v>0</v>
      </c>
      <c r="F48" s="13">
        <f>0+6.1+1010.9+121.3-121.3+1009.2+0.1</f>
        <v>2026.3</v>
      </c>
      <c r="G48" s="13">
        <f>0+7+950</f>
        <v>957</v>
      </c>
    </row>
    <row r="49" spans="1:7" ht="315" customHeight="1">
      <c r="A49" s="41"/>
      <c r="B49" s="22" t="s">
        <v>119</v>
      </c>
      <c r="C49" s="11" t="s">
        <v>92</v>
      </c>
      <c r="D49" s="13">
        <v>0</v>
      </c>
      <c r="E49" s="13">
        <v>0</v>
      </c>
      <c r="F49" s="13">
        <v>0</v>
      </c>
      <c r="G49" s="13">
        <v>0</v>
      </c>
    </row>
    <row r="50" spans="1:7" ht="15" customHeight="1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</row>
    <row r="51" spans="1:7" ht="319.5" customHeight="1">
      <c r="A51" s="12"/>
      <c r="B51" s="22" t="s">
        <v>128</v>
      </c>
      <c r="C51" s="11" t="s">
        <v>102</v>
      </c>
      <c r="D51" s="13">
        <f>E51+F51+G51</f>
        <v>1336.8</v>
      </c>
      <c r="E51" s="13">
        <f>E47</f>
        <v>1336.8</v>
      </c>
      <c r="F51" s="13">
        <v>0</v>
      </c>
      <c r="G51" s="13">
        <v>0</v>
      </c>
    </row>
    <row r="52" spans="1:7" ht="51.75" customHeight="1">
      <c r="A52" s="38"/>
      <c r="B52" s="42" t="s">
        <v>137</v>
      </c>
      <c r="C52" s="11" t="s">
        <v>49</v>
      </c>
      <c r="D52" s="13">
        <f>E52+F52+G52</f>
        <v>0</v>
      </c>
      <c r="E52" s="13">
        <v>0</v>
      </c>
      <c r="F52" s="13">
        <v>0</v>
      </c>
      <c r="G52" s="13">
        <v>0</v>
      </c>
    </row>
    <row r="53" spans="1:7" ht="51.75" customHeight="1">
      <c r="A53" s="39"/>
      <c r="B53" s="43"/>
      <c r="C53" s="11" t="s">
        <v>92</v>
      </c>
      <c r="D53" s="13">
        <v>0</v>
      </c>
      <c r="E53" s="13">
        <v>0</v>
      </c>
      <c r="F53" s="13">
        <v>0</v>
      </c>
      <c r="G53" s="13">
        <v>0</v>
      </c>
    </row>
    <row r="54" spans="1:7" ht="48" customHeight="1">
      <c r="A54" s="40"/>
      <c r="B54" s="44"/>
      <c r="C54" s="11" t="s">
        <v>133</v>
      </c>
      <c r="D54" s="13">
        <f>E54+F54+G54</f>
        <v>2026.3</v>
      </c>
      <c r="E54" s="13">
        <v>0</v>
      </c>
      <c r="F54" s="13">
        <f>F48</f>
        <v>2026.3</v>
      </c>
      <c r="G54" s="13">
        <v>0</v>
      </c>
    </row>
    <row r="55" spans="1:7" ht="51" customHeight="1">
      <c r="A55" s="34"/>
      <c r="B55" s="45" t="s">
        <v>138</v>
      </c>
      <c r="C55" s="11" t="s">
        <v>92</v>
      </c>
      <c r="D55" s="13">
        <v>0</v>
      </c>
      <c r="E55" s="13">
        <v>0</v>
      </c>
      <c r="F55" s="13">
        <v>0</v>
      </c>
      <c r="G55" s="13">
        <v>0</v>
      </c>
    </row>
    <row r="56" spans="1:7" ht="51.75" customHeight="1">
      <c r="A56" s="34"/>
      <c r="B56" s="45"/>
      <c r="C56" s="11" t="s">
        <v>133</v>
      </c>
      <c r="D56" s="13">
        <f>E56+F56+G56</f>
        <v>957</v>
      </c>
      <c r="E56" s="13">
        <v>0</v>
      </c>
      <c r="F56" s="13">
        <v>0</v>
      </c>
      <c r="G56" s="13">
        <f>G48</f>
        <v>957</v>
      </c>
    </row>
    <row r="57" spans="1:7" ht="18" customHeight="1">
      <c r="A57" s="34"/>
      <c r="B57" s="42" t="s">
        <v>120</v>
      </c>
      <c r="C57" s="12" t="s">
        <v>55</v>
      </c>
      <c r="D57" s="13">
        <f>E57+F57+G57</f>
        <v>31.2</v>
      </c>
      <c r="E57" s="13">
        <f>E59+E60+E58</f>
        <v>31.2</v>
      </c>
      <c r="F57" s="13">
        <f>F59+F60</f>
        <v>0</v>
      </c>
      <c r="G57" s="13">
        <f>G59+G60</f>
        <v>0</v>
      </c>
    </row>
    <row r="58" spans="1:7" ht="18" customHeight="1">
      <c r="A58" s="34"/>
      <c r="B58" s="43"/>
      <c r="C58" s="12" t="s">
        <v>49</v>
      </c>
      <c r="D58" s="13">
        <f>E58+F58+G58</f>
        <v>31.2</v>
      </c>
      <c r="E58" s="13">
        <f>0+31.2</f>
        <v>31.2</v>
      </c>
      <c r="F58" s="13">
        <v>0</v>
      </c>
      <c r="G58" s="13">
        <v>0</v>
      </c>
    </row>
    <row r="59" spans="1:7" ht="18" customHeight="1">
      <c r="A59" s="34"/>
      <c r="B59" s="43"/>
      <c r="C59" s="12" t="s">
        <v>92</v>
      </c>
      <c r="D59" s="13">
        <f>E59+F59+G59</f>
        <v>0</v>
      </c>
      <c r="E59" s="13">
        <v>0</v>
      </c>
      <c r="F59" s="13">
        <v>0</v>
      </c>
      <c r="G59" s="13">
        <v>0</v>
      </c>
    </row>
    <row r="60" spans="1:7" ht="18" customHeight="1">
      <c r="A60" s="34"/>
      <c r="B60" s="44"/>
      <c r="C60" s="12" t="s">
        <v>102</v>
      </c>
      <c r="D60" s="13">
        <f>SUM(E60:G60)</f>
        <v>0</v>
      </c>
      <c r="E60" s="13">
        <f>0</f>
        <v>0</v>
      </c>
      <c r="F60" s="13">
        <v>0</v>
      </c>
      <c r="G60" s="13">
        <v>0</v>
      </c>
    </row>
    <row r="61" spans="1:7" ht="18" customHeight="1">
      <c r="A61" s="34"/>
      <c r="B61" s="33" t="s">
        <v>148</v>
      </c>
      <c r="C61" s="12"/>
      <c r="D61" s="13"/>
      <c r="E61" s="13"/>
      <c r="F61" s="13"/>
      <c r="G61" s="13"/>
    </row>
    <row r="62" spans="1:7" ht="18" customHeight="1" hidden="1">
      <c r="A62" s="12"/>
      <c r="B62" s="33"/>
      <c r="C62" s="12"/>
      <c r="D62" s="13"/>
      <c r="E62" s="13"/>
      <c r="F62" s="13"/>
      <c r="G62" s="13"/>
    </row>
    <row r="63" spans="1:7" ht="18" customHeight="1" hidden="1">
      <c r="A63" s="12"/>
      <c r="B63" s="33"/>
      <c r="C63" s="12"/>
      <c r="D63" s="13"/>
      <c r="E63" s="13"/>
      <c r="F63" s="13"/>
      <c r="G63" s="13"/>
    </row>
    <row r="64" spans="1:7" ht="15" customHeight="1">
      <c r="A64" s="7">
        <v>1</v>
      </c>
      <c r="B64" s="7">
        <v>2</v>
      </c>
      <c r="C64" s="7">
        <v>3</v>
      </c>
      <c r="D64" s="7">
        <v>4</v>
      </c>
      <c r="E64" s="7">
        <v>5</v>
      </c>
      <c r="F64" s="7">
        <v>6</v>
      </c>
      <c r="G64" s="7">
        <v>7</v>
      </c>
    </row>
    <row r="65" spans="1:7" ht="21" customHeight="1">
      <c r="A65" s="11" t="s">
        <v>101</v>
      </c>
      <c r="B65" s="11" t="s">
        <v>112</v>
      </c>
      <c r="C65" s="12"/>
      <c r="D65" s="13"/>
      <c r="E65" s="13"/>
      <c r="F65" s="13"/>
      <c r="G65" s="13"/>
    </row>
    <row r="66" spans="1:7" ht="18" customHeight="1">
      <c r="A66" s="38" t="s">
        <v>104</v>
      </c>
      <c r="B66" s="38" t="s">
        <v>107</v>
      </c>
      <c r="C66" s="12" t="s">
        <v>55</v>
      </c>
      <c r="D66" s="13">
        <f>E66+F66+G66</f>
        <v>80</v>
      </c>
      <c r="E66" s="13">
        <f>E67+E68</f>
        <v>80</v>
      </c>
      <c r="F66" s="13">
        <f>F67+F68</f>
        <v>0</v>
      </c>
      <c r="G66" s="13">
        <f>G67+G68</f>
        <v>0</v>
      </c>
    </row>
    <row r="67" spans="1:7" ht="18" customHeight="1">
      <c r="A67" s="39"/>
      <c r="B67" s="39"/>
      <c r="C67" s="12" t="s">
        <v>92</v>
      </c>
      <c r="D67" s="13">
        <f>E67+F67+G67</f>
        <v>0</v>
      </c>
      <c r="E67" s="13">
        <v>0</v>
      </c>
      <c r="F67" s="13">
        <v>0</v>
      </c>
      <c r="G67" s="13">
        <v>0</v>
      </c>
    </row>
    <row r="68" spans="1:7" ht="18" customHeight="1">
      <c r="A68" s="40"/>
      <c r="B68" s="40"/>
      <c r="C68" s="12" t="s">
        <v>102</v>
      </c>
      <c r="D68" s="13">
        <f>SUM(E68:G68)</f>
        <v>80</v>
      </c>
      <c r="E68" s="13">
        <f>0+80</f>
        <v>80</v>
      </c>
      <c r="F68" s="13">
        <v>0</v>
      </c>
      <c r="G68" s="13">
        <v>0</v>
      </c>
    </row>
    <row r="69" spans="1:7" ht="16.5" customHeight="1">
      <c r="A69" s="38" t="s">
        <v>105</v>
      </c>
      <c r="B69" s="38" t="s">
        <v>106</v>
      </c>
      <c r="C69" s="12" t="s">
        <v>55</v>
      </c>
      <c r="D69" s="13">
        <f>E69+F69+G69</f>
        <v>6</v>
      </c>
      <c r="E69" s="13">
        <f>E70+E71</f>
        <v>6</v>
      </c>
      <c r="F69" s="13">
        <f>F70+F71</f>
        <v>0</v>
      </c>
      <c r="G69" s="13">
        <f>G70+G71</f>
        <v>0</v>
      </c>
    </row>
    <row r="70" spans="1:7" ht="16.5" customHeight="1">
      <c r="A70" s="39"/>
      <c r="B70" s="39"/>
      <c r="C70" s="12" t="s">
        <v>92</v>
      </c>
      <c r="D70" s="13">
        <f>E70+F70+G70</f>
        <v>0</v>
      </c>
      <c r="E70" s="13">
        <v>0</v>
      </c>
      <c r="F70" s="13">
        <v>0</v>
      </c>
      <c r="G70" s="13">
        <v>0</v>
      </c>
    </row>
    <row r="71" spans="1:7" ht="16.5" customHeight="1">
      <c r="A71" s="40"/>
      <c r="B71" s="40"/>
      <c r="C71" s="12" t="s">
        <v>102</v>
      </c>
      <c r="D71" s="13">
        <f>SUM(E71:G71)</f>
        <v>6</v>
      </c>
      <c r="E71" s="13">
        <f>0+6</f>
        <v>6</v>
      </c>
      <c r="F71" s="13">
        <v>0</v>
      </c>
      <c r="G71" s="13">
        <v>0</v>
      </c>
    </row>
    <row r="72" spans="1:7" ht="31.5" customHeight="1">
      <c r="A72" s="41" t="s">
        <v>109</v>
      </c>
      <c r="B72" s="38" t="s">
        <v>131</v>
      </c>
      <c r="C72" s="12" t="s">
        <v>55</v>
      </c>
      <c r="D72" s="13">
        <f>E72+F72+G72</f>
        <v>0</v>
      </c>
      <c r="E72" s="13">
        <f>E73+E74+E75</f>
        <v>0</v>
      </c>
      <c r="F72" s="13">
        <f>F73+F74+F75</f>
        <v>0</v>
      </c>
      <c r="G72" s="13">
        <f>G73+G74+G75</f>
        <v>0</v>
      </c>
    </row>
    <row r="73" spans="1:7" ht="31.5" customHeight="1">
      <c r="A73" s="41"/>
      <c r="B73" s="39"/>
      <c r="C73" s="12" t="s">
        <v>49</v>
      </c>
      <c r="D73" s="13">
        <f>E73+F73+G73</f>
        <v>0</v>
      </c>
      <c r="E73" s="13">
        <v>0</v>
      </c>
      <c r="F73" s="13">
        <v>0</v>
      </c>
      <c r="G73" s="13">
        <v>0</v>
      </c>
    </row>
    <row r="74" spans="1:7" ht="31.5" customHeight="1">
      <c r="A74" s="41"/>
      <c r="B74" s="39"/>
      <c r="C74" s="29" t="s">
        <v>92</v>
      </c>
      <c r="D74" s="30">
        <f>E74+F74+G74</f>
        <v>0</v>
      </c>
      <c r="E74" s="30">
        <v>0</v>
      </c>
      <c r="F74" s="30">
        <v>0</v>
      </c>
      <c r="G74" s="30">
        <v>0</v>
      </c>
    </row>
    <row r="75" spans="1:7" s="31" customFormat="1" ht="27" customHeight="1">
      <c r="A75" s="41"/>
      <c r="B75" s="40"/>
      <c r="C75" s="12" t="s">
        <v>102</v>
      </c>
      <c r="D75" s="13">
        <f>E75+F75+G75</f>
        <v>0</v>
      </c>
      <c r="E75" s="13">
        <v>0</v>
      </c>
      <c r="F75" s="13">
        <v>0</v>
      </c>
      <c r="G75" s="13">
        <v>0</v>
      </c>
    </row>
    <row r="76" spans="1:7" s="28" customFormat="1" ht="51" customHeight="1">
      <c r="A76" s="38" t="s">
        <v>116</v>
      </c>
      <c r="B76" s="35" t="s">
        <v>150</v>
      </c>
      <c r="C76" s="12" t="s">
        <v>55</v>
      </c>
      <c r="D76" s="13">
        <v>0</v>
      </c>
      <c r="E76" s="13">
        <v>0</v>
      </c>
      <c r="F76" s="13">
        <v>0</v>
      </c>
      <c r="G76" s="13">
        <v>0</v>
      </c>
    </row>
    <row r="77" spans="1:7" s="28" customFormat="1" ht="51" customHeight="1">
      <c r="A77" s="39"/>
      <c r="B77" s="36"/>
      <c r="C77" s="12" t="s">
        <v>92</v>
      </c>
      <c r="D77" s="13">
        <v>0</v>
      </c>
      <c r="E77" s="13">
        <v>0</v>
      </c>
      <c r="F77" s="13">
        <v>0</v>
      </c>
      <c r="G77" s="13">
        <v>0</v>
      </c>
    </row>
    <row r="78" spans="1:7" s="28" customFormat="1" ht="54.75" customHeight="1">
      <c r="A78" s="39"/>
      <c r="B78" s="36"/>
      <c r="C78" s="12" t="s">
        <v>102</v>
      </c>
      <c r="D78" s="13">
        <v>0</v>
      </c>
      <c r="E78" s="13">
        <v>0</v>
      </c>
      <c r="F78" s="13">
        <v>0</v>
      </c>
      <c r="G78" s="13">
        <v>0</v>
      </c>
    </row>
    <row r="79" spans="1:7" s="28" customFormat="1" ht="60" customHeight="1">
      <c r="A79" s="40"/>
      <c r="B79" s="37"/>
      <c r="C79" s="12" t="s">
        <v>133</v>
      </c>
      <c r="D79" s="13">
        <v>0</v>
      </c>
      <c r="E79" s="13">
        <v>0</v>
      </c>
      <c r="F79" s="13">
        <v>0</v>
      </c>
      <c r="G79" s="13">
        <v>0</v>
      </c>
    </row>
    <row r="80" spans="1:7" s="28" customFormat="1" ht="21.75" customHeight="1">
      <c r="A80" s="38" t="s">
        <v>117</v>
      </c>
      <c r="B80" s="42" t="s">
        <v>125</v>
      </c>
      <c r="C80" s="12" t="s">
        <v>55</v>
      </c>
      <c r="D80" s="13">
        <v>0</v>
      </c>
      <c r="E80" s="13">
        <v>0</v>
      </c>
      <c r="F80" s="13">
        <v>0</v>
      </c>
      <c r="G80" s="13">
        <v>0</v>
      </c>
    </row>
    <row r="81" spans="1:7" s="28" customFormat="1" ht="21.75" customHeight="1">
      <c r="A81" s="39"/>
      <c r="B81" s="43"/>
      <c r="C81" s="12" t="s">
        <v>92</v>
      </c>
      <c r="D81" s="13">
        <v>0</v>
      </c>
      <c r="E81" s="13">
        <v>0</v>
      </c>
      <c r="F81" s="13">
        <v>0</v>
      </c>
      <c r="G81" s="13">
        <v>0</v>
      </c>
    </row>
    <row r="82" spans="1:7" s="28" customFormat="1" ht="21.75" customHeight="1">
      <c r="A82" s="39"/>
      <c r="B82" s="43"/>
      <c r="C82" s="12" t="s">
        <v>102</v>
      </c>
      <c r="D82" s="13">
        <v>0</v>
      </c>
      <c r="E82" s="13">
        <v>0</v>
      </c>
      <c r="F82" s="13">
        <v>0</v>
      </c>
      <c r="G82" s="13">
        <v>0</v>
      </c>
    </row>
    <row r="83" spans="1:7" s="28" customFormat="1" ht="16.5" customHeight="1">
      <c r="A83" s="40"/>
      <c r="B83" s="44"/>
      <c r="C83" s="12" t="s">
        <v>133</v>
      </c>
      <c r="D83" s="13">
        <v>0</v>
      </c>
      <c r="E83" s="13">
        <v>0</v>
      </c>
      <c r="F83" s="13">
        <v>0</v>
      </c>
      <c r="G83" s="13">
        <v>0</v>
      </c>
    </row>
    <row r="84" spans="1:7" ht="15" customHeight="1">
      <c r="A84" s="41" t="s">
        <v>147</v>
      </c>
      <c r="B84" s="41" t="s">
        <v>141</v>
      </c>
      <c r="C84" s="12" t="s">
        <v>55</v>
      </c>
      <c r="D84" s="13">
        <f>E84+F84+G84</f>
        <v>121.2</v>
      </c>
      <c r="E84" s="13">
        <f>E85+E86</f>
        <v>0</v>
      </c>
      <c r="F84" s="13">
        <f>F85+F86</f>
        <v>121.2</v>
      </c>
      <c r="G84" s="13">
        <f>G85+G86</f>
        <v>0</v>
      </c>
    </row>
    <row r="85" spans="1:7" ht="15" customHeight="1">
      <c r="A85" s="41"/>
      <c r="B85" s="41"/>
      <c r="C85" s="12" t="s">
        <v>49</v>
      </c>
      <c r="D85" s="13">
        <f aca="true" t="shared" si="4" ref="D85:D92">SUM(E85:G85)</f>
        <v>121.2</v>
      </c>
      <c r="E85" s="13">
        <v>0</v>
      </c>
      <c r="F85" s="13">
        <f>0+121.2</f>
        <v>121.2</v>
      </c>
      <c r="G85" s="13">
        <v>0</v>
      </c>
    </row>
    <row r="86" spans="1:7" ht="15" customHeight="1">
      <c r="A86" s="41"/>
      <c r="B86" s="41"/>
      <c r="C86" s="12" t="s">
        <v>92</v>
      </c>
      <c r="D86" s="13">
        <f t="shared" si="4"/>
        <v>0</v>
      </c>
      <c r="E86" s="13">
        <v>0</v>
      </c>
      <c r="F86" s="13">
        <v>0</v>
      </c>
      <c r="G86" s="13">
        <v>0</v>
      </c>
    </row>
    <row r="87" spans="1:7" ht="15" customHeight="1">
      <c r="A87" s="7">
        <v>1</v>
      </c>
      <c r="B87" s="7">
        <v>2</v>
      </c>
      <c r="C87" s="7">
        <v>3</v>
      </c>
      <c r="D87" s="7">
        <v>4</v>
      </c>
      <c r="E87" s="7">
        <v>5</v>
      </c>
      <c r="F87" s="7">
        <v>6</v>
      </c>
      <c r="G87" s="7">
        <v>7</v>
      </c>
    </row>
    <row r="88" spans="1:7" ht="15.75" customHeight="1">
      <c r="A88" s="41" t="s">
        <v>4</v>
      </c>
      <c r="B88" s="41" t="s">
        <v>38</v>
      </c>
      <c r="C88" s="12" t="s">
        <v>55</v>
      </c>
      <c r="D88" s="13">
        <f t="shared" si="4"/>
        <v>11472</v>
      </c>
      <c r="E88" s="13">
        <f>E89+E90</f>
        <v>3472</v>
      </c>
      <c r="F88" s="13">
        <f>F89+F90</f>
        <v>4000</v>
      </c>
      <c r="G88" s="13">
        <f>G89+G90</f>
        <v>4000</v>
      </c>
    </row>
    <row r="89" spans="1:7" ht="15.75" customHeight="1">
      <c r="A89" s="41"/>
      <c r="B89" s="41"/>
      <c r="C89" s="12" t="s">
        <v>41</v>
      </c>
      <c r="D89" s="13">
        <f t="shared" si="4"/>
        <v>11472</v>
      </c>
      <c r="E89" s="13">
        <f>E91-E90</f>
        <v>3472</v>
      </c>
      <c r="F89" s="13">
        <f>F91-F90</f>
        <v>4000</v>
      </c>
      <c r="G89" s="13">
        <f>G91-G90</f>
        <v>4000</v>
      </c>
    </row>
    <row r="90" spans="1:7" ht="15.75" customHeight="1">
      <c r="A90" s="41"/>
      <c r="B90" s="41"/>
      <c r="C90" s="12" t="s">
        <v>42</v>
      </c>
      <c r="D90" s="13">
        <f t="shared" si="4"/>
        <v>0</v>
      </c>
      <c r="E90" s="13">
        <v>0</v>
      </c>
      <c r="F90" s="13">
        <v>0</v>
      </c>
      <c r="G90" s="13">
        <v>0</v>
      </c>
    </row>
    <row r="91" spans="1:7" ht="15.75" customHeight="1">
      <c r="A91" s="41"/>
      <c r="B91" s="41"/>
      <c r="C91" s="12" t="s">
        <v>49</v>
      </c>
      <c r="D91" s="13">
        <f t="shared" si="4"/>
        <v>11472</v>
      </c>
      <c r="E91" s="13">
        <f>E97+E94</f>
        <v>3472</v>
      </c>
      <c r="F91" s="13">
        <f>F97+F94</f>
        <v>4000</v>
      </c>
      <c r="G91" s="13">
        <f>G97+G94</f>
        <v>4000</v>
      </c>
    </row>
    <row r="92" spans="1:7" ht="15.75" customHeight="1">
      <c r="A92" s="41"/>
      <c r="B92" s="41"/>
      <c r="C92" s="12" t="s">
        <v>92</v>
      </c>
      <c r="D92" s="13">
        <f t="shared" si="4"/>
        <v>0</v>
      </c>
      <c r="E92" s="13">
        <v>0</v>
      </c>
      <c r="F92" s="13">
        <v>0</v>
      </c>
      <c r="G92" s="13">
        <v>0</v>
      </c>
    </row>
    <row r="93" spans="1:7" ht="15" customHeight="1">
      <c r="A93" s="41" t="s">
        <v>21</v>
      </c>
      <c r="B93" s="41" t="s">
        <v>64</v>
      </c>
      <c r="C93" s="12" t="s">
        <v>55</v>
      </c>
      <c r="D93" s="13">
        <f>E93+F93+G93</f>
        <v>9735</v>
      </c>
      <c r="E93" s="13">
        <f>E94+E95</f>
        <v>2935</v>
      </c>
      <c r="F93" s="13">
        <f>F94+F95</f>
        <v>3400</v>
      </c>
      <c r="G93" s="13">
        <f>G94+G95</f>
        <v>3400</v>
      </c>
    </row>
    <row r="94" spans="1:7" ht="15" customHeight="1">
      <c r="A94" s="41"/>
      <c r="B94" s="41"/>
      <c r="C94" s="12" t="s">
        <v>49</v>
      </c>
      <c r="D94" s="13">
        <f>SUM(E94:G94)</f>
        <v>9735</v>
      </c>
      <c r="E94" s="13">
        <f>3400-400-65</f>
        <v>2935</v>
      </c>
      <c r="F94" s="13">
        <v>3400</v>
      </c>
      <c r="G94" s="13">
        <f>3400</f>
        <v>3400</v>
      </c>
    </row>
    <row r="95" spans="1:7" ht="15" customHeight="1">
      <c r="A95" s="41"/>
      <c r="B95" s="41"/>
      <c r="C95" s="12" t="s">
        <v>92</v>
      </c>
      <c r="D95" s="13">
        <f>SUM(E95:G95)</f>
        <v>0</v>
      </c>
      <c r="E95" s="13">
        <v>0</v>
      </c>
      <c r="F95" s="13">
        <v>0</v>
      </c>
      <c r="G95" s="13">
        <v>0</v>
      </c>
    </row>
    <row r="96" spans="1:7" ht="20.25" customHeight="1">
      <c r="A96" s="41" t="s">
        <v>22</v>
      </c>
      <c r="B96" s="38" t="s">
        <v>121</v>
      </c>
      <c r="C96" s="12" t="s">
        <v>55</v>
      </c>
      <c r="D96" s="13">
        <f>E96+F96+G96</f>
        <v>1737</v>
      </c>
      <c r="E96" s="13">
        <f>E97+E98</f>
        <v>537</v>
      </c>
      <c r="F96" s="13">
        <f>F97+F98</f>
        <v>600</v>
      </c>
      <c r="G96" s="13">
        <f>G97+G98</f>
        <v>600</v>
      </c>
    </row>
    <row r="97" spans="1:7" ht="20.25" customHeight="1">
      <c r="A97" s="41"/>
      <c r="B97" s="39"/>
      <c r="C97" s="12" t="s">
        <v>49</v>
      </c>
      <c r="D97" s="13">
        <f aca="true" t="shared" si="5" ref="D97:D106">SUM(E97:G97)</f>
        <v>1737</v>
      </c>
      <c r="E97" s="13">
        <f>600+400-463</f>
        <v>537</v>
      </c>
      <c r="F97" s="13">
        <v>600</v>
      </c>
      <c r="G97" s="13">
        <f>600</f>
        <v>600</v>
      </c>
    </row>
    <row r="98" spans="1:7" ht="15" customHeight="1">
      <c r="A98" s="41"/>
      <c r="B98" s="40"/>
      <c r="C98" s="12" t="s">
        <v>92</v>
      </c>
      <c r="D98" s="13">
        <f t="shared" si="5"/>
        <v>0</v>
      </c>
      <c r="E98" s="13">
        <v>0</v>
      </c>
      <c r="F98" s="13">
        <v>0</v>
      </c>
      <c r="G98" s="13">
        <v>0</v>
      </c>
    </row>
    <row r="99" spans="1:7" ht="16.5" customHeight="1">
      <c r="A99" s="38" t="s">
        <v>45</v>
      </c>
      <c r="B99" s="38" t="s">
        <v>83</v>
      </c>
      <c r="C99" s="26" t="s">
        <v>55</v>
      </c>
      <c r="D99" s="13">
        <f t="shared" si="5"/>
        <v>17050</v>
      </c>
      <c r="E99" s="13">
        <f>E100+E101</f>
        <v>5320</v>
      </c>
      <c r="F99" s="13">
        <f>F100+F101</f>
        <v>5540</v>
      </c>
      <c r="G99" s="13">
        <f>G100+G101</f>
        <v>6190</v>
      </c>
    </row>
    <row r="100" spans="1:7" ht="16.5" customHeight="1">
      <c r="A100" s="39"/>
      <c r="B100" s="39"/>
      <c r="C100" s="26" t="s">
        <v>41</v>
      </c>
      <c r="D100" s="13">
        <f t="shared" si="5"/>
        <v>17050</v>
      </c>
      <c r="E100" s="13">
        <f>E102-E101+E103</f>
        <v>5320</v>
      </c>
      <c r="F100" s="13">
        <f>F102-F101+F103</f>
        <v>5540</v>
      </c>
      <c r="G100" s="13">
        <f>G102-G101+G103</f>
        <v>6190</v>
      </c>
    </row>
    <row r="101" spans="1:7" ht="15" customHeight="1">
      <c r="A101" s="39"/>
      <c r="B101" s="39"/>
      <c r="C101" s="26" t="s">
        <v>42</v>
      </c>
      <c r="D101" s="13">
        <f t="shared" si="5"/>
        <v>0</v>
      </c>
      <c r="E101" s="13">
        <f aca="true" t="shared" si="6" ref="E101:G102">E109+E128</f>
        <v>0</v>
      </c>
      <c r="F101" s="13">
        <f t="shared" si="6"/>
        <v>0</v>
      </c>
      <c r="G101" s="13">
        <f t="shared" si="6"/>
        <v>0</v>
      </c>
    </row>
    <row r="102" spans="1:7" ht="14.25" customHeight="1">
      <c r="A102" s="39"/>
      <c r="B102" s="39"/>
      <c r="C102" s="11" t="s">
        <v>48</v>
      </c>
      <c r="D102" s="13">
        <f t="shared" si="5"/>
        <v>16870</v>
      </c>
      <c r="E102" s="13">
        <f t="shared" si="6"/>
        <v>5300</v>
      </c>
      <c r="F102" s="13">
        <f t="shared" si="6"/>
        <v>5460</v>
      </c>
      <c r="G102" s="13">
        <f t="shared" si="6"/>
        <v>6110</v>
      </c>
    </row>
    <row r="103" spans="1:7" ht="14.25" customHeight="1">
      <c r="A103" s="39"/>
      <c r="B103" s="39"/>
      <c r="C103" s="26" t="s">
        <v>90</v>
      </c>
      <c r="D103" s="13">
        <f t="shared" si="5"/>
        <v>180</v>
      </c>
      <c r="E103" s="13">
        <f>E111+E109</f>
        <v>20</v>
      </c>
      <c r="F103" s="13">
        <f>F111+F109</f>
        <v>80</v>
      </c>
      <c r="G103" s="13">
        <f>G111+G109</f>
        <v>80</v>
      </c>
    </row>
    <row r="104" spans="1:7" ht="15" customHeight="1">
      <c r="A104" s="39"/>
      <c r="B104" s="39"/>
      <c r="C104" s="26" t="s">
        <v>93</v>
      </c>
      <c r="D104" s="13">
        <f t="shared" si="5"/>
        <v>0</v>
      </c>
      <c r="E104" s="13">
        <v>0</v>
      </c>
      <c r="F104" s="13">
        <v>0</v>
      </c>
      <c r="G104" s="13">
        <v>0</v>
      </c>
    </row>
    <row r="105" spans="1:7" ht="15.75" customHeight="1">
      <c r="A105" s="39"/>
      <c r="B105" s="39"/>
      <c r="C105" s="26" t="s">
        <v>102</v>
      </c>
      <c r="D105" s="13">
        <f t="shared" si="5"/>
        <v>0</v>
      </c>
      <c r="E105" s="13">
        <f aca="true" t="shared" si="7" ref="E105:G106">E131</f>
        <v>0</v>
      </c>
      <c r="F105" s="13">
        <f t="shared" si="7"/>
        <v>0</v>
      </c>
      <c r="G105" s="13">
        <f t="shared" si="7"/>
        <v>0</v>
      </c>
    </row>
    <row r="106" spans="1:7" ht="16.5" customHeight="1">
      <c r="A106" s="40"/>
      <c r="B106" s="40"/>
      <c r="C106" s="26" t="s">
        <v>133</v>
      </c>
      <c r="D106" s="13">
        <f t="shared" si="5"/>
        <v>0</v>
      </c>
      <c r="E106" s="13">
        <f t="shared" si="7"/>
        <v>0</v>
      </c>
      <c r="F106" s="13">
        <f t="shared" si="7"/>
        <v>0</v>
      </c>
      <c r="G106" s="13">
        <f t="shared" si="7"/>
        <v>0</v>
      </c>
    </row>
    <row r="107" spans="1:7" ht="17.25" customHeight="1">
      <c r="A107" s="38" t="s">
        <v>5</v>
      </c>
      <c r="B107" s="38" t="s">
        <v>39</v>
      </c>
      <c r="C107" s="26" t="s">
        <v>55</v>
      </c>
      <c r="D107" s="13">
        <f aca="true" t="shared" si="8" ref="D107:D132">SUM(E107:G107)</f>
        <v>180</v>
      </c>
      <c r="E107" s="13">
        <f>E108+E109</f>
        <v>20</v>
      </c>
      <c r="F107" s="13">
        <f>F108+F109</f>
        <v>80</v>
      </c>
      <c r="G107" s="13">
        <f>G108+G109</f>
        <v>80</v>
      </c>
    </row>
    <row r="108" spans="1:7" ht="17.25" customHeight="1">
      <c r="A108" s="39"/>
      <c r="B108" s="39"/>
      <c r="C108" s="26" t="s">
        <v>41</v>
      </c>
      <c r="D108" s="13">
        <f t="shared" si="8"/>
        <v>180</v>
      </c>
      <c r="E108" s="13">
        <f>E110+E111</f>
        <v>20</v>
      </c>
      <c r="F108" s="13">
        <f>F110+F111</f>
        <v>80</v>
      </c>
      <c r="G108" s="13">
        <f>G110+G111</f>
        <v>80</v>
      </c>
    </row>
    <row r="109" spans="1:7" ht="17.25" customHeight="1">
      <c r="A109" s="39"/>
      <c r="B109" s="39"/>
      <c r="C109" s="26" t="s">
        <v>42</v>
      </c>
      <c r="D109" s="13">
        <f t="shared" si="8"/>
        <v>0</v>
      </c>
      <c r="E109" s="13">
        <v>0</v>
      </c>
      <c r="F109" s="13">
        <v>0</v>
      </c>
      <c r="G109" s="13">
        <v>0</v>
      </c>
    </row>
    <row r="110" spans="1:7" ht="17.25" customHeight="1">
      <c r="A110" s="39"/>
      <c r="B110" s="39"/>
      <c r="C110" s="26" t="s">
        <v>49</v>
      </c>
      <c r="D110" s="13">
        <f t="shared" si="8"/>
        <v>0</v>
      </c>
      <c r="E110" s="13">
        <f>E122+E118+E114</f>
        <v>0</v>
      </c>
      <c r="F110" s="13">
        <f>F122+F118+F114</f>
        <v>0</v>
      </c>
      <c r="G110" s="13">
        <f>G122+G118+G114</f>
        <v>0</v>
      </c>
    </row>
    <row r="111" spans="1:7" ht="17.25" customHeight="1">
      <c r="A111" s="39"/>
      <c r="B111" s="39"/>
      <c r="C111" s="26" t="s">
        <v>90</v>
      </c>
      <c r="D111" s="13">
        <f t="shared" si="8"/>
        <v>180</v>
      </c>
      <c r="E111" s="13">
        <f>E115+E119+E123</f>
        <v>20</v>
      </c>
      <c r="F111" s="13">
        <f>F115+F119+F123</f>
        <v>80</v>
      </c>
      <c r="G111" s="13">
        <f>G115+G119+G123</f>
        <v>80</v>
      </c>
    </row>
    <row r="112" spans="1:7" ht="17.25" customHeight="1">
      <c r="A112" s="40"/>
      <c r="B112" s="40"/>
      <c r="C112" s="26" t="s">
        <v>92</v>
      </c>
      <c r="D112" s="13">
        <f>SUM(E112:G112)</f>
        <v>0</v>
      </c>
      <c r="E112" s="13">
        <v>0</v>
      </c>
      <c r="F112" s="13">
        <v>0</v>
      </c>
      <c r="G112" s="13">
        <v>0</v>
      </c>
    </row>
    <row r="113" spans="1:7" ht="17.25" customHeight="1">
      <c r="A113" s="38" t="s">
        <v>24</v>
      </c>
      <c r="B113" s="38" t="s">
        <v>89</v>
      </c>
      <c r="C113" s="26" t="s">
        <v>55</v>
      </c>
      <c r="D113" s="13">
        <f t="shared" si="8"/>
        <v>40</v>
      </c>
      <c r="E113" s="13">
        <f>E114+E115</f>
        <v>0</v>
      </c>
      <c r="F113" s="13">
        <f>F114+F115</f>
        <v>20</v>
      </c>
      <c r="G113" s="13">
        <f>G114+G115</f>
        <v>20</v>
      </c>
    </row>
    <row r="114" spans="1:7" ht="17.25" customHeight="1">
      <c r="A114" s="39"/>
      <c r="B114" s="39"/>
      <c r="C114" s="26" t="s">
        <v>49</v>
      </c>
      <c r="D114" s="13">
        <f t="shared" si="8"/>
        <v>0</v>
      </c>
      <c r="E114" s="13">
        <v>0</v>
      </c>
      <c r="F114" s="13">
        <v>0</v>
      </c>
      <c r="G114" s="13">
        <v>0</v>
      </c>
    </row>
    <row r="115" spans="1:7" ht="17.25" customHeight="1">
      <c r="A115" s="39"/>
      <c r="B115" s="39"/>
      <c r="C115" s="26" t="s">
        <v>90</v>
      </c>
      <c r="D115" s="13">
        <f t="shared" si="8"/>
        <v>40</v>
      </c>
      <c r="E115" s="13">
        <f>20-20</f>
        <v>0</v>
      </c>
      <c r="F115" s="13">
        <v>20</v>
      </c>
      <c r="G115" s="13">
        <v>20</v>
      </c>
    </row>
    <row r="116" spans="1:7" ht="17.25" customHeight="1">
      <c r="A116" s="40"/>
      <c r="B116" s="40"/>
      <c r="C116" s="26" t="s">
        <v>92</v>
      </c>
      <c r="D116" s="13">
        <f>SUM(E116:G116)</f>
        <v>0</v>
      </c>
      <c r="E116" s="13">
        <v>0</v>
      </c>
      <c r="F116" s="13">
        <v>0</v>
      </c>
      <c r="G116" s="13">
        <v>0</v>
      </c>
    </row>
    <row r="117" spans="1:7" ht="17.25" customHeight="1">
      <c r="A117" s="38" t="s">
        <v>25</v>
      </c>
      <c r="B117" s="38" t="s">
        <v>68</v>
      </c>
      <c r="C117" s="26" t="s">
        <v>55</v>
      </c>
      <c r="D117" s="13">
        <f t="shared" si="8"/>
        <v>120</v>
      </c>
      <c r="E117" s="13">
        <f>E118+E119</f>
        <v>20</v>
      </c>
      <c r="F117" s="13">
        <f>F118+F119</f>
        <v>50</v>
      </c>
      <c r="G117" s="13">
        <f>G118+G119</f>
        <v>50</v>
      </c>
    </row>
    <row r="118" spans="1:7" ht="17.25" customHeight="1">
      <c r="A118" s="39"/>
      <c r="B118" s="39"/>
      <c r="C118" s="26" t="s">
        <v>49</v>
      </c>
      <c r="D118" s="13">
        <f t="shared" si="8"/>
        <v>0</v>
      </c>
      <c r="E118" s="13">
        <v>0</v>
      </c>
      <c r="F118" s="13">
        <v>0</v>
      </c>
      <c r="G118" s="13">
        <v>0</v>
      </c>
    </row>
    <row r="119" spans="1:7" ht="17.25" customHeight="1">
      <c r="A119" s="39"/>
      <c r="B119" s="39"/>
      <c r="C119" s="26" t="s">
        <v>90</v>
      </c>
      <c r="D119" s="13">
        <f t="shared" si="8"/>
        <v>120</v>
      </c>
      <c r="E119" s="13">
        <f>50-30</f>
        <v>20</v>
      </c>
      <c r="F119" s="13">
        <v>50</v>
      </c>
      <c r="G119" s="13">
        <v>50</v>
      </c>
    </row>
    <row r="120" spans="1:7" ht="17.25" customHeight="1">
      <c r="A120" s="40"/>
      <c r="B120" s="40"/>
      <c r="C120" s="26" t="s">
        <v>92</v>
      </c>
      <c r="D120" s="13">
        <f>SUM(E120:G120)</f>
        <v>0</v>
      </c>
      <c r="E120" s="13">
        <v>0</v>
      </c>
      <c r="F120" s="13">
        <v>0</v>
      </c>
      <c r="G120" s="13">
        <v>0</v>
      </c>
    </row>
    <row r="121" spans="1:7" ht="17.25" customHeight="1">
      <c r="A121" s="38" t="s">
        <v>26</v>
      </c>
      <c r="B121" s="38" t="s">
        <v>67</v>
      </c>
      <c r="C121" s="12" t="s">
        <v>55</v>
      </c>
      <c r="D121" s="13">
        <f t="shared" si="8"/>
        <v>20</v>
      </c>
      <c r="E121" s="13">
        <f>E122+E123</f>
        <v>0</v>
      </c>
      <c r="F121" s="13">
        <f>F122+F123</f>
        <v>10</v>
      </c>
      <c r="G121" s="13">
        <f>G122+G123</f>
        <v>10</v>
      </c>
    </row>
    <row r="122" spans="1:7" ht="17.25" customHeight="1">
      <c r="A122" s="39"/>
      <c r="B122" s="39"/>
      <c r="C122" s="12" t="s">
        <v>49</v>
      </c>
      <c r="D122" s="13">
        <f t="shared" si="8"/>
        <v>0</v>
      </c>
      <c r="E122" s="13">
        <v>0</v>
      </c>
      <c r="F122" s="13">
        <v>0</v>
      </c>
      <c r="G122" s="13">
        <v>0</v>
      </c>
    </row>
    <row r="123" spans="1:7" ht="17.25" customHeight="1">
      <c r="A123" s="39"/>
      <c r="B123" s="39"/>
      <c r="C123" s="12" t="s">
        <v>90</v>
      </c>
      <c r="D123" s="13">
        <f t="shared" si="8"/>
        <v>20</v>
      </c>
      <c r="E123" s="13">
        <f>10-10</f>
        <v>0</v>
      </c>
      <c r="F123" s="13">
        <v>10</v>
      </c>
      <c r="G123" s="13">
        <v>10</v>
      </c>
    </row>
    <row r="124" spans="1:7" ht="17.25" customHeight="1">
      <c r="A124" s="40"/>
      <c r="B124" s="40"/>
      <c r="C124" s="12" t="s">
        <v>92</v>
      </c>
      <c r="D124" s="13">
        <f>SUM(E124:G124)</f>
        <v>0</v>
      </c>
      <c r="E124" s="13">
        <v>0</v>
      </c>
      <c r="F124" s="13">
        <v>0</v>
      </c>
      <c r="G124" s="13">
        <v>0</v>
      </c>
    </row>
    <row r="125" spans="1:7" ht="15" customHeight="1">
      <c r="A125" s="7">
        <v>1</v>
      </c>
      <c r="B125" s="7">
        <v>2</v>
      </c>
      <c r="C125" s="7">
        <v>3</v>
      </c>
      <c r="D125" s="7">
        <v>4</v>
      </c>
      <c r="E125" s="7">
        <v>5</v>
      </c>
      <c r="F125" s="7">
        <v>6</v>
      </c>
      <c r="G125" s="7">
        <v>7</v>
      </c>
    </row>
    <row r="126" spans="1:7" ht="17.25" customHeight="1">
      <c r="A126" s="38" t="s">
        <v>6</v>
      </c>
      <c r="B126" s="38" t="s">
        <v>77</v>
      </c>
      <c r="C126" s="12" t="s">
        <v>55</v>
      </c>
      <c r="D126" s="13">
        <f t="shared" si="8"/>
        <v>16870</v>
      </c>
      <c r="E126" s="13">
        <f>E129</f>
        <v>5300</v>
      </c>
      <c r="F126" s="13">
        <f>F129</f>
        <v>5460</v>
      </c>
      <c r="G126" s="13">
        <f>G129</f>
        <v>6110</v>
      </c>
    </row>
    <row r="127" spans="1:7" ht="17.25" customHeight="1">
      <c r="A127" s="39"/>
      <c r="B127" s="39"/>
      <c r="C127" s="12" t="s">
        <v>41</v>
      </c>
      <c r="D127" s="13">
        <f t="shared" si="8"/>
        <v>16870</v>
      </c>
      <c r="E127" s="13">
        <f>E129-E128</f>
        <v>5300</v>
      </c>
      <c r="F127" s="13">
        <f>F129-F128</f>
        <v>5460</v>
      </c>
      <c r="G127" s="13">
        <f>G129-G128</f>
        <v>6110</v>
      </c>
    </row>
    <row r="128" spans="1:7" ht="17.25" customHeight="1">
      <c r="A128" s="39"/>
      <c r="B128" s="39"/>
      <c r="C128" s="12" t="s">
        <v>42</v>
      </c>
      <c r="D128" s="13">
        <f t="shared" si="8"/>
        <v>0</v>
      </c>
      <c r="E128" s="13">
        <v>0</v>
      </c>
      <c r="F128" s="13">
        <v>0</v>
      </c>
      <c r="G128" s="13">
        <v>0</v>
      </c>
    </row>
    <row r="129" spans="1:7" ht="17.25" customHeight="1">
      <c r="A129" s="39"/>
      <c r="B129" s="39"/>
      <c r="C129" s="12" t="s">
        <v>49</v>
      </c>
      <c r="D129" s="13">
        <f>SUM(E129:G129)</f>
        <v>16870</v>
      </c>
      <c r="E129" s="13">
        <f>E134+E137+E140+E143+E146+E149</f>
        <v>5300</v>
      </c>
      <c r="F129" s="13">
        <f>F134+F137+F140+F143+F146+F149</f>
        <v>5460</v>
      </c>
      <c r="G129" s="13">
        <f>G134+G137+G140+G143+G146+G149</f>
        <v>6110</v>
      </c>
    </row>
    <row r="130" spans="1:7" ht="17.25" customHeight="1">
      <c r="A130" s="39"/>
      <c r="B130" s="39"/>
      <c r="C130" s="12" t="s">
        <v>92</v>
      </c>
      <c r="D130" s="13">
        <f t="shared" si="8"/>
        <v>0</v>
      </c>
      <c r="E130" s="13">
        <v>0</v>
      </c>
      <c r="F130" s="13">
        <v>0</v>
      </c>
      <c r="G130" s="13">
        <v>0</v>
      </c>
    </row>
    <row r="131" spans="1:7" ht="17.25" customHeight="1">
      <c r="A131" s="39"/>
      <c r="B131" s="39"/>
      <c r="C131" s="12" t="s">
        <v>102</v>
      </c>
      <c r="D131" s="13">
        <f t="shared" si="8"/>
        <v>0</v>
      </c>
      <c r="E131" s="13">
        <f aca="true" t="shared" si="9" ref="E131:G132">E151</f>
        <v>0</v>
      </c>
      <c r="F131" s="13">
        <f t="shared" si="9"/>
        <v>0</v>
      </c>
      <c r="G131" s="13">
        <f t="shared" si="9"/>
        <v>0</v>
      </c>
    </row>
    <row r="132" spans="1:7" ht="17.25" customHeight="1">
      <c r="A132" s="40"/>
      <c r="B132" s="40"/>
      <c r="C132" s="12" t="s">
        <v>133</v>
      </c>
      <c r="D132" s="13">
        <f t="shared" si="8"/>
        <v>0</v>
      </c>
      <c r="E132" s="13">
        <f t="shared" si="9"/>
        <v>0</v>
      </c>
      <c r="F132" s="13">
        <f t="shared" si="9"/>
        <v>0</v>
      </c>
      <c r="G132" s="13">
        <f t="shared" si="9"/>
        <v>0</v>
      </c>
    </row>
    <row r="133" spans="1:7" ht="17.25" customHeight="1">
      <c r="A133" s="41" t="s">
        <v>27</v>
      </c>
      <c r="B133" s="41" t="s">
        <v>78</v>
      </c>
      <c r="C133" s="12" t="s">
        <v>55</v>
      </c>
      <c r="D133" s="13">
        <f aca="true" t="shared" si="10" ref="D133:D152">SUM(E133:G133)</f>
        <v>2400</v>
      </c>
      <c r="E133" s="13">
        <f>E134</f>
        <v>800</v>
      </c>
      <c r="F133" s="13">
        <f>F134</f>
        <v>800</v>
      </c>
      <c r="G133" s="13">
        <f>G134</f>
        <v>800</v>
      </c>
    </row>
    <row r="134" spans="1:7" ht="17.25" customHeight="1">
      <c r="A134" s="41"/>
      <c r="B134" s="41"/>
      <c r="C134" s="12" t="s">
        <v>49</v>
      </c>
      <c r="D134" s="13">
        <f t="shared" si="10"/>
        <v>2400</v>
      </c>
      <c r="E134" s="13">
        <v>800</v>
      </c>
      <c r="F134" s="13">
        <v>800</v>
      </c>
      <c r="G134" s="13">
        <v>800</v>
      </c>
    </row>
    <row r="135" spans="1:7" ht="17.25" customHeight="1">
      <c r="A135" s="41"/>
      <c r="B135" s="41"/>
      <c r="C135" s="12" t="s">
        <v>92</v>
      </c>
      <c r="D135" s="13">
        <f t="shared" si="10"/>
        <v>0</v>
      </c>
      <c r="E135" s="13">
        <v>0</v>
      </c>
      <c r="F135" s="13">
        <v>0</v>
      </c>
      <c r="G135" s="13">
        <v>0</v>
      </c>
    </row>
    <row r="136" spans="1:7" ht="21" customHeight="1">
      <c r="A136" s="41" t="s">
        <v>28</v>
      </c>
      <c r="B136" s="41" t="s">
        <v>79</v>
      </c>
      <c r="C136" s="12" t="s">
        <v>55</v>
      </c>
      <c r="D136" s="13">
        <f t="shared" si="10"/>
        <v>6900</v>
      </c>
      <c r="E136" s="13">
        <f>E137</f>
        <v>2300</v>
      </c>
      <c r="F136" s="13">
        <f>F137</f>
        <v>2300</v>
      </c>
      <c r="G136" s="13">
        <f>G137</f>
        <v>2300</v>
      </c>
    </row>
    <row r="137" spans="1:7" ht="19.5" customHeight="1">
      <c r="A137" s="41"/>
      <c r="B137" s="41"/>
      <c r="C137" s="12" t="s">
        <v>49</v>
      </c>
      <c r="D137" s="13">
        <f t="shared" si="10"/>
        <v>6900</v>
      </c>
      <c r="E137" s="13">
        <v>2300</v>
      </c>
      <c r="F137" s="13">
        <f>2300-2300+2300</f>
        <v>2300</v>
      </c>
      <c r="G137" s="13">
        <v>2300</v>
      </c>
    </row>
    <row r="138" spans="1:7" ht="21.75" customHeight="1">
      <c r="A138" s="41"/>
      <c r="B138" s="41"/>
      <c r="C138" s="12" t="s">
        <v>92</v>
      </c>
      <c r="D138" s="13">
        <f t="shared" si="10"/>
        <v>0</v>
      </c>
      <c r="E138" s="13">
        <v>0</v>
      </c>
      <c r="F138" s="13">
        <v>0</v>
      </c>
      <c r="G138" s="13">
        <v>0</v>
      </c>
    </row>
    <row r="139" spans="1:7" ht="20.25" customHeight="1">
      <c r="A139" s="41" t="s">
        <v>29</v>
      </c>
      <c r="B139" s="41" t="s">
        <v>46</v>
      </c>
      <c r="C139" s="12" t="s">
        <v>55</v>
      </c>
      <c r="D139" s="13">
        <f t="shared" si="10"/>
        <v>4500</v>
      </c>
      <c r="E139" s="13">
        <f>E140+E141</f>
        <v>1500</v>
      </c>
      <c r="F139" s="13">
        <f>F140+F141</f>
        <v>1500</v>
      </c>
      <c r="G139" s="13">
        <f>G140+G141</f>
        <v>1500</v>
      </c>
    </row>
    <row r="140" spans="1:7" ht="20.25" customHeight="1">
      <c r="A140" s="41"/>
      <c r="B140" s="41"/>
      <c r="C140" s="12" t="s">
        <v>49</v>
      </c>
      <c r="D140" s="13">
        <f t="shared" si="10"/>
        <v>4500</v>
      </c>
      <c r="E140" s="13">
        <v>1500</v>
      </c>
      <c r="F140" s="13">
        <f>1500-1500+1500</f>
        <v>1500</v>
      </c>
      <c r="G140" s="13">
        <v>1500</v>
      </c>
    </row>
    <row r="141" spans="1:7" ht="21" customHeight="1">
      <c r="A141" s="41"/>
      <c r="B141" s="41"/>
      <c r="C141" s="12" t="s">
        <v>92</v>
      </c>
      <c r="D141" s="13">
        <f t="shared" si="10"/>
        <v>0</v>
      </c>
      <c r="E141" s="13">
        <v>0</v>
      </c>
      <c r="F141" s="13">
        <v>0</v>
      </c>
      <c r="G141" s="13">
        <v>0</v>
      </c>
    </row>
    <row r="142" spans="1:7" ht="51" customHeight="1">
      <c r="A142" s="41" t="s">
        <v>52</v>
      </c>
      <c r="B142" s="41" t="s">
        <v>129</v>
      </c>
      <c r="C142" s="12" t="s">
        <v>55</v>
      </c>
      <c r="D142" s="13">
        <f t="shared" si="10"/>
        <v>1250</v>
      </c>
      <c r="E142" s="13">
        <f>E143</f>
        <v>50</v>
      </c>
      <c r="F142" s="13">
        <f>F143</f>
        <v>600</v>
      </c>
      <c r="G142" s="13">
        <f>G143</f>
        <v>600</v>
      </c>
    </row>
    <row r="143" spans="1:7" ht="51" customHeight="1">
      <c r="A143" s="41"/>
      <c r="B143" s="41"/>
      <c r="C143" s="11" t="s">
        <v>49</v>
      </c>
      <c r="D143" s="13">
        <f t="shared" si="10"/>
        <v>1250</v>
      </c>
      <c r="E143" s="13">
        <f>600-550</f>
        <v>50</v>
      </c>
      <c r="F143" s="13">
        <f>600-600+600</f>
        <v>600</v>
      </c>
      <c r="G143" s="13">
        <v>600</v>
      </c>
    </row>
    <row r="144" spans="1:7" ht="51" customHeight="1">
      <c r="A144" s="41"/>
      <c r="B144" s="41"/>
      <c r="C144" s="11" t="s">
        <v>92</v>
      </c>
      <c r="D144" s="13">
        <f t="shared" si="10"/>
        <v>0</v>
      </c>
      <c r="E144" s="13">
        <v>0</v>
      </c>
      <c r="F144" s="13">
        <v>0</v>
      </c>
      <c r="G144" s="13">
        <v>0</v>
      </c>
    </row>
    <row r="145" spans="1:7" ht="51" customHeight="1">
      <c r="A145" s="41" t="s">
        <v>30</v>
      </c>
      <c r="B145" s="41" t="s">
        <v>142</v>
      </c>
      <c r="C145" s="12" t="s">
        <v>55</v>
      </c>
      <c r="D145" s="13">
        <f>E145+F145+G145</f>
        <v>1300</v>
      </c>
      <c r="E145" s="13">
        <f>E146+E147</f>
        <v>650</v>
      </c>
      <c r="F145" s="13">
        <f>F146+F147</f>
        <v>0</v>
      </c>
      <c r="G145" s="13">
        <f>G146+G147</f>
        <v>650</v>
      </c>
    </row>
    <row r="146" spans="1:7" ht="51" customHeight="1">
      <c r="A146" s="41"/>
      <c r="B146" s="41"/>
      <c r="C146" s="12" t="s">
        <v>49</v>
      </c>
      <c r="D146" s="13">
        <f>SUM(E146:G146)</f>
        <v>1300</v>
      </c>
      <c r="E146" s="13">
        <v>650</v>
      </c>
      <c r="F146" s="13">
        <f>650-650</f>
        <v>0</v>
      </c>
      <c r="G146" s="13">
        <v>650</v>
      </c>
    </row>
    <row r="147" spans="1:7" ht="51" customHeight="1">
      <c r="A147" s="41"/>
      <c r="B147" s="41"/>
      <c r="C147" s="12" t="s">
        <v>92</v>
      </c>
      <c r="D147" s="13">
        <f>SUM(E147:G147)</f>
        <v>0</v>
      </c>
      <c r="E147" s="13">
        <v>0</v>
      </c>
      <c r="F147" s="13">
        <v>0</v>
      </c>
      <c r="G147" s="13">
        <v>0</v>
      </c>
    </row>
    <row r="148" spans="1:7" ht="20.25" customHeight="1">
      <c r="A148" s="38" t="s">
        <v>31</v>
      </c>
      <c r="B148" s="38" t="s">
        <v>127</v>
      </c>
      <c r="C148" s="11" t="s">
        <v>55</v>
      </c>
      <c r="D148" s="13">
        <f>E148+F148+G148</f>
        <v>520</v>
      </c>
      <c r="E148" s="13">
        <f>E149+E150</f>
        <v>0</v>
      </c>
      <c r="F148" s="13">
        <f>F149+F150</f>
        <v>260</v>
      </c>
      <c r="G148" s="13">
        <f>G149+G150</f>
        <v>260</v>
      </c>
    </row>
    <row r="149" spans="1:7" ht="18" customHeight="1">
      <c r="A149" s="39"/>
      <c r="B149" s="39"/>
      <c r="C149" s="12" t="s">
        <v>49</v>
      </c>
      <c r="D149" s="13">
        <f t="shared" si="10"/>
        <v>520</v>
      </c>
      <c r="E149" s="13">
        <f>260-260</f>
        <v>0</v>
      </c>
      <c r="F149" s="13">
        <v>260</v>
      </c>
      <c r="G149" s="13">
        <v>260</v>
      </c>
    </row>
    <row r="150" spans="1:7" ht="19.5" customHeight="1">
      <c r="A150" s="39"/>
      <c r="B150" s="39"/>
      <c r="C150" s="12" t="s">
        <v>92</v>
      </c>
      <c r="D150" s="13">
        <f t="shared" si="10"/>
        <v>0</v>
      </c>
      <c r="E150" s="13">
        <v>0</v>
      </c>
      <c r="F150" s="13">
        <v>0</v>
      </c>
      <c r="G150" s="13">
        <v>0</v>
      </c>
    </row>
    <row r="151" spans="1:7" ht="17.25" customHeight="1">
      <c r="A151" s="39"/>
      <c r="B151" s="39"/>
      <c r="C151" s="12" t="s">
        <v>102</v>
      </c>
      <c r="D151" s="13">
        <f t="shared" si="10"/>
        <v>0</v>
      </c>
      <c r="E151" s="13">
        <v>0</v>
      </c>
      <c r="F151" s="13">
        <v>0</v>
      </c>
      <c r="G151" s="13">
        <v>0</v>
      </c>
    </row>
    <row r="152" spans="1:7" ht="18" customHeight="1">
      <c r="A152" s="40"/>
      <c r="B152" s="40"/>
      <c r="C152" s="12" t="s">
        <v>133</v>
      </c>
      <c r="D152" s="13">
        <f t="shared" si="10"/>
        <v>0</v>
      </c>
      <c r="E152" s="13">
        <v>0</v>
      </c>
      <c r="F152" s="13">
        <v>0</v>
      </c>
      <c r="G152" s="13">
        <v>0</v>
      </c>
    </row>
    <row r="153" spans="1:7" ht="15" customHeight="1">
      <c r="A153" s="7">
        <v>1</v>
      </c>
      <c r="B153" s="7">
        <v>2</v>
      </c>
      <c r="C153" s="7">
        <v>3</v>
      </c>
      <c r="D153" s="7">
        <v>4</v>
      </c>
      <c r="E153" s="7">
        <v>5</v>
      </c>
      <c r="F153" s="7">
        <v>6</v>
      </c>
      <c r="G153" s="7">
        <v>7</v>
      </c>
    </row>
    <row r="154" spans="1:7" ht="15.75" customHeight="1">
      <c r="A154" s="38" t="s">
        <v>44</v>
      </c>
      <c r="B154" s="38" t="s">
        <v>87</v>
      </c>
      <c r="C154" s="26" t="s">
        <v>55</v>
      </c>
      <c r="D154" s="13">
        <f>SUM(E154:G154)</f>
        <v>130322.2</v>
      </c>
      <c r="E154" s="13">
        <f>E155+E156</f>
        <v>33102.2</v>
      </c>
      <c r="F154" s="13">
        <f>F155+F156</f>
        <v>48610</v>
      </c>
      <c r="G154" s="13">
        <f>G155+G156</f>
        <v>48610</v>
      </c>
    </row>
    <row r="155" spans="1:7" ht="15.75" customHeight="1">
      <c r="A155" s="39"/>
      <c r="B155" s="39"/>
      <c r="C155" s="26" t="s">
        <v>41</v>
      </c>
      <c r="D155" s="13">
        <f>SUM(E155:G155)</f>
        <v>130322.2</v>
      </c>
      <c r="E155" s="13">
        <f>E157+E158</f>
        <v>33102.2</v>
      </c>
      <c r="F155" s="13">
        <f>F157+F158</f>
        <v>48610</v>
      </c>
      <c r="G155" s="13">
        <f>G157+G158</f>
        <v>48610</v>
      </c>
    </row>
    <row r="156" spans="1:7" ht="15.75" customHeight="1">
      <c r="A156" s="39"/>
      <c r="B156" s="39"/>
      <c r="C156" s="26" t="s">
        <v>42</v>
      </c>
      <c r="D156" s="13">
        <f>SUM(E156:G156)</f>
        <v>0</v>
      </c>
      <c r="E156" s="13">
        <v>0</v>
      </c>
      <c r="F156" s="13">
        <v>0</v>
      </c>
      <c r="G156" s="13">
        <v>0</v>
      </c>
    </row>
    <row r="157" spans="1:7" ht="15.75" customHeight="1">
      <c r="A157" s="39"/>
      <c r="B157" s="39"/>
      <c r="C157" s="11" t="s">
        <v>48</v>
      </c>
      <c r="D157" s="13">
        <f aca="true" t="shared" si="11" ref="D157:D180">SUM(E157:G157)</f>
        <v>129970.2</v>
      </c>
      <c r="E157" s="13">
        <f>E164+E177</f>
        <v>32970.2</v>
      </c>
      <c r="F157" s="13">
        <f>F164+F177</f>
        <v>48500</v>
      </c>
      <c r="G157" s="13">
        <f>G164+G177</f>
        <v>48500</v>
      </c>
    </row>
    <row r="158" spans="1:7" ht="15.75" customHeight="1">
      <c r="A158" s="39"/>
      <c r="B158" s="39"/>
      <c r="C158" s="11" t="s">
        <v>90</v>
      </c>
      <c r="D158" s="13">
        <f t="shared" si="11"/>
        <v>352</v>
      </c>
      <c r="E158" s="13">
        <f>E178</f>
        <v>132</v>
      </c>
      <c r="F158" s="13">
        <f>F178</f>
        <v>110</v>
      </c>
      <c r="G158" s="13">
        <f>G178</f>
        <v>110</v>
      </c>
    </row>
    <row r="159" spans="1:7" ht="15.75" customHeight="1">
      <c r="A159" s="39"/>
      <c r="B159" s="39"/>
      <c r="C159" s="26" t="s">
        <v>91</v>
      </c>
      <c r="D159" s="13">
        <f t="shared" si="11"/>
        <v>0</v>
      </c>
      <c r="E159" s="13">
        <v>0</v>
      </c>
      <c r="F159" s="13">
        <v>0</v>
      </c>
      <c r="G159" s="13">
        <v>0</v>
      </c>
    </row>
    <row r="160" spans="1:7" ht="15.75" customHeight="1">
      <c r="A160" s="39"/>
      <c r="B160" s="39"/>
      <c r="C160" s="26" t="s">
        <v>92</v>
      </c>
      <c r="D160" s="13">
        <f t="shared" si="11"/>
        <v>0</v>
      </c>
      <c r="E160" s="13">
        <v>0</v>
      </c>
      <c r="F160" s="13">
        <v>0</v>
      </c>
      <c r="G160" s="13">
        <v>0</v>
      </c>
    </row>
    <row r="161" spans="1:7" ht="15.75" customHeight="1">
      <c r="A161" s="38" t="s">
        <v>32</v>
      </c>
      <c r="B161" s="38" t="s">
        <v>72</v>
      </c>
      <c r="C161" s="12" t="s">
        <v>55</v>
      </c>
      <c r="D161" s="13">
        <f t="shared" si="11"/>
        <v>48273.4</v>
      </c>
      <c r="E161" s="13">
        <f>E162+E163</f>
        <v>8073.4</v>
      </c>
      <c r="F161" s="13">
        <f>F162+F163</f>
        <v>20100</v>
      </c>
      <c r="G161" s="13">
        <f>G162+G163</f>
        <v>20100</v>
      </c>
    </row>
    <row r="162" spans="1:7" ht="15.75" customHeight="1">
      <c r="A162" s="39"/>
      <c r="B162" s="39"/>
      <c r="C162" s="12" t="s">
        <v>41</v>
      </c>
      <c r="D162" s="13">
        <f>SUM(E162:G162)</f>
        <v>48273.4</v>
      </c>
      <c r="E162" s="13">
        <f>E164</f>
        <v>8073.4</v>
      </c>
      <c r="F162" s="13">
        <f>F164</f>
        <v>20100</v>
      </c>
      <c r="G162" s="13">
        <f>G164</f>
        <v>20100</v>
      </c>
    </row>
    <row r="163" spans="1:7" ht="15.75" customHeight="1">
      <c r="A163" s="39"/>
      <c r="B163" s="39"/>
      <c r="C163" s="12" t="s">
        <v>42</v>
      </c>
      <c r="D163" s="13">
        <f>SUM(E163:G163)</f>
        <v>0</v>
      </c>
      <c r="E163" s="13">
        <v>0</v>
      </c>
      <c r="F163" s="13">
        <v>0</v>
      </c>
      <c r="G163" s="13">
        <v>0</v>
      </c>
    </row>
    <row r="164" spans="1:7" ht="15.75" customHeight="1">
      <c r="A164" s="39"/>
      <c r="B164" s="39"/>
      <c r="C164" s="12" t="s">
        <v>49</v>
      </c>
      <c r="D164" s="13">
        <f t="shared" si="11"/>
        <v>48273.4</v>
      </c>
      <c r="E164" s="13">
        <f>E168+E171</f>
        <v>8073.4</v>
      </c>
      <c r="F164" s="13">
        <f>F168+F171</f>
        <v>20100</v>
      </c>
      <c r="G164" s="13">
        <f>G168+G171</f>
        <v>20100</v>
      </c>
    </row>
    <row r="165" spans="1:7" ht="15.75" customHeight="1">
      <c r="A165" s="39"/>
      <c r="B165" s="39"/>
      <c r="C165" s="12" t="s">
        <v>91</v>
      </c>
      <c r="D165" s="13">
        <f t="shared" si="11"/>
        <v>0</v>
      </c>
      <c r="E165" s="13">
        <v>0</v>
      </c>
      <c r="F165" s="13">
        <v>0</v>
      </c>
      <c r="G165" s="13">
        <v>0</v>
      </c>
    </row>
    <row r="166" spans="1:7" ht="15.75" customHeight="1">
      <c r="A166" s="40"/>
      <c r="B166" s="40"/>
      <c r="C166" s="12" t="s">
        <v>92</v>
      </c>
      <c r="D166" s="13">
        <f t="shared" si="11"/>
        <v>0</v>
      </c>
      <c r="E166" s="13">
        <v>0</v>
      </c>
      <c r="F166" s="13">
        <v>0</v>
      </c>
      <c r="G166" s="13">
        <v>0</v>
      </c>
    </row>
    <row r="167" spans="1:7" ht="20.25" customHeight="1">
      <c r="A167" s="41" t="s">
        <v>33</v>
      </c>
      <c r="B167" s="41" t="s">
        <v>71</v>
      </c>
      <c r="C167" s="12" t="s">
        <v>55</v>
      </c>
      <c r="D167" s="13">
        <f t="shared" si="11"/>
        <v>47995.7</v>
      </c>
      <c r="E167" s="13">
        <f>E168+E169</f>
        <v>7995.7</v>
      </c>
      <c r="F167" s="13">
        <f>F168+F169</f>
        <v>20000</v>
      </c>
      <c r="G167" s="13">
        <f>G168+G169</f>
        <v>20000</v>
      </c>
    </row>
    <row r="168" spans="1:7" ht="20.25" customHeight="1">
      <c r="A168" s="41"/>
      <c r="B168" s="41"/>
      <c r="C168" s="12" t="s">
        <v>49</v>
      </c>
      <c r="D168" s="13">
        <f t="shared" si="11"/>
        <v>47995.7</v>
      </c>
      <c r="E168" s="13">
        <f>24000-24000+3000+1050+145.7+1000+2800</f>
        <v>7995.7</v>
      </c>
      <c r="F168" s="13">
        <f>24000-4000</f>
        <v>20000</v>
      </c>
      <c r="G168" s="13">
        <f>24000-4000</f>
        <v>20000</v>
      </c>
    </row>
    <row r="169" spans="1:7" ht="20.25" customHeight="1">
      <c r="A169" s="41"/>
      <c r="B169" s="41"/>
      <c r="C169" s="12" t="s">
        <v>91</v>
      </c>
      <c r="D169" s="13">
        <f t="shared" si="11"/>
        <v>0</v>
      </c>
      <c r="E169" s="13">
        <v>0</v>
      </c>
      <c r="F169" s="13">
        <v>0</v>
      </c>
      <c r="G169" s="13">
        <f>0</f>
        <v>0</v>
      </c>
    </row>
    <row r="170" spans="1:7" ht="20.25" customHeight="1">
      <c r="A170" s="38" t="s">
        <v>69</v>
      </c>
      <c r="B170" s="38" t="s">
        <v>70</v>
      </c>
      <c r="C170" s="12" t="s">
        <v>55</v>
      </c>
      <c r="D170" s="13">
        <f>SUM(E170:G170)</f>
        <v>277.7</v>
      </c>
      <c r="E170" s="13">
        <f>E171+E172</f>
        <v>77.7</v>
      </c>
      <c r="F170" s="13">
        <f>F171+F172</f>
        <v>100</v>
      </c>
      <c r="G170" s="13">
        <f>G171+G172</f>
        <v>100</v>
      </c>
    </row>
    <row r="171" spans="1:7" ht="20.25" customHeight="1">
      <c r="A171" s="39"/>
      <c r="B171" s="39"/>
      <c r="C171" s="12" t="s">
        <v>49</v>
      </c>
      <c r="D171" s="13">
        <f>SUM(E171:G171)</f>
        <v>277.7</v>
      </c>
      <c r="E171" s="13">
        <f>100+22.4-22.7-22</f>
        <v>77.7</v>
      </c>
      <c r="F171" s="13">
        <f>100+26-26</f>
        <v>100</v>
      </c>
      <c r="G171" s="13">
        <v>100</v>
      </c>
    </row>
    <row r="172" spans="1:7" ht="20.25" customHeight="1">
      <c r="A172" s="39"/>
      <c r="B172" s="39"/>
      <c r="C172" s="12" t="s">
        <v>91</v>
      </c>
      <c r="D172" s="13">
        <f>SUM(E172:G172)</f>
        <v>0</v>
      </c>
      <c r="E172" s="13">
        <v>0</v>
      </c>
      <c r="F172" s="13">
        <v>0</v>
      </c>
      <c r="G172" s="13">
        <f>0</f>
        <v>0</v>
      </c>
    </row>
    <row r="173" spans="1:7" ht="20.25" customHeight="1">
      <c r="A173" s="40"/>
      <c r="B173" s="40"/>
      <c r="C173" s="12" t="s">
        <v>92</v>
      </c>
      <c r="D173" s="13">
        <f>SUM(E173:G173)</f>
        <v>0</v>
      </c>
      <c r="E173" s="13">
        <v>0</v>
      </c>
      <c r="F173" s="13">
        <v>0</v>
      </c>
      <c r="G173" s="13">
        <v>0</v>
      </c>
    </row>
    <row r="174" spans="1:7" ht="15" customHeight="1">
      <c r="A174" s="38" t="s">
        <v>7</v>
      </c>
      <c r="B174" s="38" t="s">
        <v>8</v>
      </c>
      <c r="C174" s="26" t="s">
        <v>55</v>
      </c>
      <c r="D174" s="13">
        <f t="shared" si="11"/>
        <v>82048.8</v>
      </c>
      <c r="E174" s="13">
        <f>E175+E176</f>
        <v>25028.8</v>
      </c>
      <c r="F174" s="13">
        <f>F175+F176</f>
        <v>28510</v>
      </c>
      <c r="G174" s="13">
        <f>G175+G176</f>
        <v>28510</v>
      </c>
    </row>
    <row r="175" spans="1:7" ht="15" customHeight="1">
      <c r="A175" s="39"/>
      <c r="B175" s="39"/>
      <c r="C175" s="26" t="s">
        <v>41</v>
      </c>
      <c r="D175" s="13">
        <f>SUM(E175:G175)</f>
        <v>82048.8</v>
      </c>
      <c r="E175" s="13">
        <f>E177+E179+E180+E178</f>
        <v>25028.8</v>
      </c>
      <c r="F175" s="13">
        <f>F177+F179+F180+F178</f>
        <v>28510</v>
      </c>
      <c r="G175" s="13">
        <f>G177+G179+G180+G178</f>
        <v>28510</v>
      </c>
    </row>
    <row r="176" spans="1:7" ht="15" customHeight="1">
      <c r="A176" s="39"/>
      <c r="B176" s="39"/>
      <c r="C176" s="26" t="s">
        <v>42</v>
      </c>
      <c r="D176" s="13">
        <f>SUM(E176:G176)</f>
        <v>0</v>
      </c>
      <c r="E176" s="13">
        <v>0</v>
      </c>
      <c r="F176" s="13">
        <v>0</v>
      </c>
      <c r="G176" s="13">
        <v>0</v>
      </c>
    </row>
    <row r="177" spans="1:7" ht="15" customHeight="1">
      <c r="A177" s="39"/>
      <c r="B177" s="39"/>
      <c r="C177" s="26" t="s">
        <v>49</v>
      </c>
      <c r="D177" s="13">
        <f t="shared" si="11"/>
        <v>81696.8</v>
      </c>
      <c r="E177" s="13">
        <f>E182+E187+E191+E195</f>
        <v>24896.8</v>
      </c>
      <c r="F177" s="13">
        <f>F182+F187+F191+F195+F200</f>
        <v>28400</v>
      </c>
      <c r="G177" s="13">
        <f>G182+G187+G191+G195+G200</f>
        <v>28400</v>
      </c>
    </row>
    <row r="178" spans="1:7" ht="15" customHeight="1">
      <c r="A178" s="39"/>
      <c r="B178" s="39"/>
      <c r="C178" s="26" t="s">
        <v>90</v>
      </c>
      <c r="D178" s="13">
        <f t="shared" si="11"/>
        <v>352</v>
      </c>
      <c r="E178" s="13">
        <f>E196</f>
        <v>132</v>
      </c>
      <c r="F178" s="13">
        <f>F196</f>
        <v>110</v>
      </c>
      <c r="G178" s="13">
        <f>G196</f>
        <v>110</v>
      </c>
    </row>
    <row r="179" spans="1:7" ht="15" customHeight="1">
      <c r="A179" s="39"/>
      <c r="B179" s="39"/>
      <c r="C179" s="26" t="s">
        <v>91</v>
      </c>
      <c r="D179" s="13">
        <f t="shared" si="11"/>
        <v>0</v>
      </c>
      <c r="E179" s="13">
        <v>0</v>
      </c>
      <c r="F179" s="13">
        <v>0</v>
      </c>
      <c r="G179" s="13">
        <v>0</v>
      </c>
    </row>
    <row r="180" spans="1:7" ht="15" customHeight="1">
      <c r="A180" s="39"/>
      <c r="B180" s="39"/>
      <c r="C180" s="26" t="s">
        <v>92</v>
      </c>
      <c r="D180" s="13">
        <f t="shared" si="11"/>
        <v>0</v>
      </c>
      <c r="E180" s="13">
        <v>0</v>
      </c>
      <c r="F180" s="13">
        <v>0</v>
      </c>
      <c r="G180" s="13">
        <v>0</v>
      </c>
    </row>
    <row r="181" spans="1:7" ht="33" customHeight="1">
      <c r="A181" s="41" t="s">
        <v>34</v>
      </c>
      <c r="B181" s="41" t="s">
        <v>76</v>
      </c>
      <c r="C181" s="12" t="s">
        <v>55</v>
      </c>
      <c r="D181" s="13">
        <f aca="true" t="shared" si="12" ref="D181:D189">SUM(E181:G181)</f>
        <v>2822.6</v>
      </c>
      <c r="E181" s="13">
        <f>E182+E183+E184</f>
        <v>822.5999999999999</v>
      </c>
      <c r="F181" s="13">
        <f>F182+F183+F184</f>
        <v>1000</v>
      </c>
      <c r="G181" s="13">
        <f>G182+G183+G184</f>
        <v>1000</v>
      </c>
    </row>
    <row r="182" spans="1:7" ht="33" customHeight="1">
      <c r="A182" s="41"/>
      <c r="B182" s="41"/>
      <c r="C182" s="11" t="s">
        <v>49</v>
      </c>
      <c r="D182" s="13">
        <f t="shared" si="12"/>
        <v>2822.6</v>
      </c>
      <c r="E182" s="13">
        <f>1200-22.4-130-225</f>
        <v>822.5999999999999</v>
      </c>
      <c r="F182" s="13">
        <f>1200-26-174</f>
        <v>1000</v>
      </c>
      <c r="G182" s="13">
        <f>500+100+600-200</f>
        <v>1000</v>
      </c>
    </row>
    <row r="183" spans="1:7" ht="33" customHeight="1">
      <c r="A183" s="41"/>
      <c r="B183" s="41"/>
      <c r="C183" s="11" t="s">
        <v>91</v>
      </c>
      <c r="D183" s="13">
        <v>0</v>
      </c>
      <c r="E183" s="13">
        <v>0</v>
      </c>
      <c r="F183" s="13">
        <v>0</v>
      </c>
      <c r="G183" s="13">
        <v>0</v>
      </c>
    </row>
    <row r="184" spans="1:7" ht="33" customHeight="1">
      <c r="A184" s="41"/>
      <c r="B184" s="41"/>
      <c r="C184" s="11" t="s">
        <v>92</v>
      </c>
      <c r="D184" s="13">
        <f t="shared" si="12"/>
        <v>0</v>
      </c>
      <c r="E184" s="13">
        <v>0</v>
      </c>
      <c r="F184" s="13">
        <v>0</v>
      </c>
      <c r="G184" s="13">
        <v>0</v>
      </c>
    </row>
    <row r="185" spans="1:7" ht="15" customHeight="1">
      <c r="A185" s="21">
        <v>1</v>
      </c>
      <c r="B185" s="21">
        <v>2</v>
      </c>
      <c r="C185" s="7">
        <v>3</v>
      </c>
      <c r="D185" s="27">
        <v>4</v>
      </c>
      <c r="E185" s="27">
        <v>5</v>
      </c>
      <c r="F185" s="27">
        <v>6</v>
      </c>
      <c r="G185" s="27">
        <v>7</v>
      </c>
    </row>
    <row r="186" spans="1:7" ht="33.75" customHeight="1">
      <c r="A186" s="38" t="s">
        <v>65</v>
      </c>
      <c r="B186" s="38" t="s">
        <v>144</v>
      </c>
      <c r="C186" s="11" t="s">
        <v>55</v>
      </c>
      <c r="D186" s="13">
        <f t="shared" si="12"/>
        <v>31543</v>
      </c>
      <c r="E186" s="13">
        <f>E187+E188+E189</f>
        <v>22884.2</v>
      </c>
      <c r="F186" s="13">
        <f>F187+F188+F189</f>
        <v>8658.8</v>
      </c>
      <c r="G186" s="13">
        <f>G187+G188+G189</f>
        <v>0</v>
      </c>
    </row>
    <row r="187" spans="1:7" ht="33.75" customHeight="1">
      <c r="A187" s="39"/>
      <c r="B187" s="39"/>
      <c r="C187" s="11" t="s">
        <v>49</v>
      </c>
      <c r="D187" s="13">
        <f t="shared" si="12"/>
        <v>31543</v>
      </c>
      <c r="E187" s="13">
        <f>20000+2730+154.2</f>
        <v>22884.2</v>
      </c>
      <c r="F187" s="13">
        <f>20000+6000-17341.2</f>
        <v>8658.8</v>
      </c>
      <c r="G187" s="13">
        <f>20000+6000-26000</f>
        <v>0</v>
      </c>
    </row>
    <row r="188" spans="1:7" ht="33.75" customHeight="1">
      <c r="A188" s="39"/>
      <c r="B188" s="39"/>
      <c r="C188" s="11" t="s">
        <v>91</v>
      </c>
      <c r="D188" s="13">
        <f t="shared" si="12"/>
        <v>0</v>
      </c>
      <c r="E188" s="13">
        <v>0</v>
      </c>
      <c r="F188" s="13">
        <v>0</v>
      </c>
      <c r="G188" s="13">
        <v>0</v>
      </c>
    </row>
    <row r="189" spans="1:7" ht="33.75" customHeight="1">
      <c r="A189" s="39"/>
      <c r="B189" s="39"/>
      <c r="C189" s="11" t="s">
        <v>92</v>
      </c>
      <c r="D189" s="13">
        <f t="shared" si="12"/>
        <v>0</v>
      </c>
      <c r="E189" s="13">
        <v>0</v>
      </c>
      <c r="F189" s="13">
        <v>0</v>
      </c>
      <c r="G189" s="13">
        <v>0</v>
      </c>
    </row>
    <row r="190" spans="1:7" ht="22.5" customHeight="1">
      <c r="A190" s="41" t="s">
        <v>66</v>
      </c>
      <c r="B190" s="41" t="s">
        <v>59</v>
      </c>
      <c r="C190" s="11" t="s">
        <v>55</v>
      </c>
      <c r="D190" s="13">
        <f aca="true" t="shared" si="13" ref="D190:D198">SUM(E190:G190)</f>
        <v>3990</v>
      </c>
      <c r="E190" s="13">
        <f>E191+E192+E193</f>
        <v>1190</v>
      </c>
      <c r="F190" s="13">
        <f>F191+F192+F193</f>
        <v>1400</v>
      </c>
      <c r="G190" s="13">
        <f>G191+G192+G193</f>
        <v>1400</v>
      </c>
    </row>
    <row r="191" spans="1:7" ht="22.5" customHeight="1">
      <c r="A191" s="41"/>
      <c r="B191" s="41"/>
      <c r="C191" s="11" t="s">
        <v>49</v>
      </c>
      <c r="D191" s="13">
        <f t="shared" si="13"/>
        <v>3990</v>
      </c>
      <c r="E191" s="13">
        <f>1060+130</f>
        <v>1190</v>
      </c>
      <c r="F191" s="13">
        <f>1060+340</f>
        <v>1400</v>
      </c>
      <c r="G191" s="13">
        <f>1060+340</f>
        <v>1400</v>
      </c>
    </row>
    <row r="192" spans="1:7" ht="22.5" customHeight="1">
      <c r="A192" s="41"/>
      <c r="B192" s="41"/>
      <c r="C192" s="11" t="s">
        <v>91</v>
      </c>
      <c r="D192" s="13">
        <f t="shared" si="13"/>
        <v>0</v>
      </c>
      <c r="E192" s="13">
        <v>0</v>
      </c>
      <c r="F192" s="13">
        <v>0</v>
      </c>
      <c r="G192" s="13">
        <v>0</v>
      </c>
    </row>
    <row r="193" spans="1:7" ht="22.5" customHeight="1">
      <c r="A193" s="41"/>
      <c r="B193" s="41"/>
      <c r="C193" s="11" t="s">
        <v>94</v>
      </c>
      <c r="D193" s="13">
        <f t="shared" si="13"/>
        <v>0</v>
      </c>
      <c r="E193" s="13">
        <v>0</v>
      </c>
      <c r="F193" s="13">
        <v>0</v>
      </c>
      <c r="G193" s="13">
        <v>0</v>
      </c>
    </row>
    <row r="194" spans="1:7" ht="21" customHeight="1">
      <c r="A194" s="41" t="s">
        <v>73</v>
      </c>
      <c r="B194" s="41" t="s">
        <v>74</v>
      </c>
      <c r="C194" s="11" t="s">
        <v>55</v>
      </c>
      <c r="D194" s="13">
        <f t="shared" si="13"/>
        <v>352</v>
      </c>
      <c r="E194" s="13">
        <f>E195+E197+E198+E196</f>
        <v>132</v>
      </c>
      <c r="F194" s="13">
        <f>F195+F197+F198+F196</f>
        <v>110</v>
      </c>
      <c r="G194" s="13">
        <f>G195+G197+G198+G196</f>
        <v>110</v>
      </c>
    </row>
    <row r="195" spans="1:8" ht="21" customHeight="1">
      <c r="A195" s="41"/>
      <c r="B195" s="41"/>
      <c r="C195" s="11" t="s">
        <v>49</v>
      </c>
      <c r="D195" s="13">
        <f t="shared" si="13"/>
        <v>0</v>
      </c>
      <c r="E195" s="13">
        <v>0</v>
      </c>
      <c r="F195" s="13">
        <v>0</v>
      </c>
      <c r="G195" s="13">
        <v>0</v>
      </c>
      <c r="H195" s="32"/>
    </row>
    <row r="196" spans="1:8" ht="21" customHeight="1">
      <c r="A196" s="41"/>
      <c r="B196" s="41"/>
      <c r="C196" s="11" t="s">
        <v>90</v>
      </c>
      <c r="D196" s="13">
        <f t="shared" si="13"/>
        <v>352</v>
      </c>
      <c r="E196" s="13">
        <f>110+22</f>
        <v>132</v>
      </c>
      <c r="F196" s="13">
        <v>110</v>
      </c>
      <c r="G196" s="13">
        <v>110</v>
      </c>
      <c r="H196" s="32"/>
    </row>
    <row r="197" spans="1:7" ht="21" customHeight="1">
      <c r="A197" s="41"/>
      <c r="B197" s="41"/>
      <c r="C197" s="11" t="s">
        <v>91</v>
      </c>
      <c r="D197" s="13">
        <f t="shared" si="13"/>
        <v>0</v>
      </c>
      <c r="E197" s="13">
        <v>0</v>
      </c>
      <c r="F197" s="13">
        <v>0</v>
      </c>
      <c r="G197" s="13">
        <v>0</v>
      </c>
    </row>
    <row r="198" spans="1:7" ht="21" customHeight="1">
      <c r="A198" s="41"/>
      <c r="B198" s="41"/>
      <c r="C198" s="11" t="s">
        <v>92</v>
      </c>
      <c r="D198" s="13">
        <f t="shared" si="13"/>
        <v>0</v>
      </c>
      <c r="E198" s="13">
        <v>0</v>
      </c>
      <c r="F198" s="13">
        <v>0</v>
      </c>
      <c r="G198" s="13">
        <v>0</v>
      </c>
    </row>
    <row r="199" spans="1:7" ht="27" customHeight="1">
      <c r="A199" s="41" t="s">
        <v>145</v>
      </c>
      <c r="B199" s="41" t="s">
        <v>146</v>
      </c>
      <c r="C199" s="11" t="s">
        <v>55</v>
      </c>
      <c r="D199" s="13">
        <f>SUM(E199:G199)</f>
        <v>43341.2</v>
      </c>
      <c r="E199" s="13">
        <f>E200+E202+E203+E201</f>
        <v>0</v>
      </c>
      <c r="F199" s="13">
        <f>F200+F202+F203+F201</f>
        <v>17341.2</v>
      </c>
      <c r="G199" s="13">
        <f>G200+G202+G203+G201</f>
        <v>26000</v>
      </c>
    </row>
    <row r="200" spans="1:8" ht="27" customHeight="1">
      <c r="A200" s="41"/>
      <c r="B200" s="41"/>
      <c r="C200" s="11" t="s">
        <v>49</v>
      </c>
      <c r="D200" s="13">
        <f>SUM(E200:G200)</f>
        <v>43341.2</v>
      </c>
      <c r="E200" s="13">
        <v>0</v>
      </c>
      <c r="F200" s="13">
        <f>0+17341.2</f>
        <v>17341.2</v>
      </c>
      <c r="G200" s="13">
        <f>0+26000</f>
        <v>26000</v>
      </c>
      <c r="H200" s="32"/>
    </row>
    <row r="201" spans="1:8" ht="27" customHeight="1">
      <c r="A201" s="41"/>
      <c r="B201" s="41"/>
      <c r="C201" s="11" t="s">
        <v>90</v>
      </c>
      <c r="D201" s="13">
        <f>SUM(E201:G201)</f>
        <v>0</v>
      </c>
      <c r="E201" s="13">
        <v>0</v>
      </c>
      <c r="F201" s="13">
        <v>0</v>
      </c>
      <c r="G201" s="13">
        <v>0</v>
      </c>
      <c r="H201" s="32"/>
    </row>
    <row r="202" spans="1:7" ht="27" customHeight="1">
      <c r="A202" s="41"/>
      <c r="B202" s="41"/>
      <c r="C202" s="11" t="s">
        <v>91</v>
      </c>
      <c r="D202" s="13">
        <f>SUM(E202:G202)</f>
        <v>0</v>
      </c>
      <c r="E202" s="13">
        <v>0</v>
      </c>
      <c r="F202" s="13">
        <v>0</v>
      </c>
      <c r="G202" s="13">
        <v>0</v>
      </c>
    </row>
    <row r="203" spans="1:7" ht="27" customHeight="1">
      <c r="A203" s="41"/>
      <c r="B203" s="41"/>
      <c r="C203" s="11" t="s">
        <v>92</v>
      </c>
      <c r="D203" s="13">
        <f>SUM(E203:G203)</f>
        <v>0</v>
      </c>
      <c r="E203" s="13">
        <v>0</v>
      </c>
      <c r="F203" s="13">
        <v>0</v>
      </c>
      <c r="G203" s="13">
        <v>0</v>
      </c>
    </row>
    <row r="204" spans="1:7" ht="42.75" customHeight="1">
      <c r="A204" s="49"/>
      <c r="B204" s="49"/>
      <c r="C204" s="49"/>
      <c r="D204" s="49"/>
      <c r="E204" s="49"/>
      <c r="F204" s="49"/>
      <c r="G204" s="49"/>
    </row>
    <row r="207" ht="13.5">
      <c r="B207" s="1"/>
    </row>
    <row r="209" ht="13.5">
      <c r="B209" s="2"/>
    </row>
    <row r="210" ht="13.5">
      <c r="B210" s="6"/>
    </row>
    <row r="211" ht="13.5">
      <c r="B211" s="6"/>
    </row>
    <row r="212" ht="13.5">
      <c r="B212" s="2"/>
    </row>
    <row r="215" ht="13.5">
      <c r="B215" s="1"/>
    </row>
  </sheetData>
  <sheetProtection/>
  <mergeCells count="87">
    <mergeCell ref="B170:B173"/>
    <mergeCell ref="B57:B60"/>
    <mergeCell ref="B148:B152"/>
    <mergeCell ref="B181:B184"/>
    <mergeCell ref="B190:B193"/>
    <mergeCell ref="A181:A184"/>
    <mergeCell ref="A190:A193"/>
    <mergeCell ref="A142:A144"/>
    <mergeCell ref="A139:A141"/>
    <mergeCell ref="B139:B141"/>
    <mergeCell ref="A199:A203"/>
    <mergeCell ref="B39:B43"/>
    <mergeCell ref="B167:B169"/>
    <mergeCell ref="A121:A124"/>
    <mergeCell ref="B136:B138"/>
    <mergeCell ref="B174:B180"/>
    <mergeCell ref="A136:A138"/>
    <mergeCell ref="A145:A147"/>
    <mergeCell ref="B154:B160"/>
    <mergeCell ref="A161:A166"/>
    <mergeCell ref="A204:G204"/>
    <mergeCell ref="A194:A198"/>
    <mergeCell ref="B194:B198"/>
    <mergeCell ref="B186:B189"/>
    <mergeCell ref="A186:A189"/>
    <mergeCell ref="B145:B147"/>
    <mergeCell ref="A148:A152"/>
    <mergeCell ref="A174:A180"/>
    <mergeCell ref="A167:A169"/>
    <mergeCell ref="A154:A160"/>
    <mergeCell ref="B142:B144"/>
    <mergeCell ref="B161:B166"/>
    <mergeCell ref="A170:A173"/>
    <mergeCell ref="B133:B135"/>
    <mergeCell ref="D1:G1"/>
    <mergeCell ref="A3:G3"/>
    <mergeCell ref="A5:A6"/>
    <mergeCell ref="B5:B6"/>
    <mergeCell ref="C5:C6"/>
    <mergeCell ref="B8:B17"/>
    <mergeCell ref="A133:A135"/>
    <mergeCell ref="A117:A120"/>
    <mergeCell ref="B88:B92"/>
    <mergeCell ref="A107:A112"/>
    <mergeCell ref="B66:B68"/>
    <mergeCell ref="B72:B75"/>
    <mergeCell ref="A93:A95"/>
    <mergeCell ref="A126:A132"/>
    <mergeCell ref="B99:B106"/>
    <mergeCell ref="A99:A106"/>
    <mergeCell ref="A25:A31"/>
    <mergeCell ref="B117:B120"/>
    <mergeCell ref="A96:A98"/>
    <mergeCell ref="B107:B112"/>
    <mergeCell ref="D5:G5"/>
    <mergeCell ref="A32:A34"/>
    <mergeCell ref="B36:B38"/>
    <mergeCell ref="B32:B34"/>
    <mergeCell ref="A36:A38"/>
    <mergeCell ref="A39:A49"/>
    <mergeCell ref="B18:B24"/>
    <mergeCell ref="A18:A24"/>
    <mergeCell ref="B25:B31"/>
    <mergeCell ref="A8:A17"/>
    <mergeCell ref="B55:B56"/>
    <mergeCell ref="B69:B71"/>
    <mergeCell ref="B52:B54"/>
    <mergeCell ref="A66:A68"/>
    <mergeCell ref="B44:B48"/>
    <mergeCell ref="A52:A54"/>
    <mergeCell ref="B93:B95"/>
    <mergeCell ref="A88:A92"/>
    <mergeCell ref="B113:B116"/>
    <mergeCell ref="B80:B83"/>
    <mergeCell ref="A80:A83"/>
    <mergeCell ref="A84:A86"/>
    <mergeCell ref="B84:B86"/>
    <mergeCell ref="A55:A61"/>
    <mergeCell ref="B199:B203"/>
    <mergeCell ref="B76:B79"/>
    <mergeCell ref="A76:A79"/>
    <mergeCell ref="A72:A75"/>
    <mergeCell ref="B121:B124"/>
    <mergeCell ref="A113:A116"/>
    <mergeCell ref="B126:B132"/>
    <mergeCell ref="A69:A71"/>
    <mergeCell ref="B96:B98"/>
  </mergeCells>
  <printOptions horizontalCentered="1"/>
  <pageMargins left="0.7874015748031497" right="0.7874015748031497" top="1.1811023622047245" bottom="0.5905511811023623" header="0.31496062992125984" footer="0.31496062992125984"/>
  <pageSetup fitToHeight="20" horizontalDpi="600" verticalDpi="600" orientation="landscape" paperSize="9" scale="64" r:id="rId1"/>
  <rowBreaks count="8" manualBreakCount="8">
    <brk id="34" max="6" man="1"/>
    <brk id="49" max="6" man="1"/>
    <brk id="61" max="6" man="1"/>
    <brk id="63" max="6" man="1"/>
    <brk id="86" max="6" man="1"/>
    <brk id="124" max="6" man="1"/>
    <brk id="152" max="6" man="1"/>
    <brk id="1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tabSelected="1" view="pageBreakPreview" zoomScale="90" zoomScaleNormal="90" zoomScaleSheetLayoutView="90" zoomScalePageLayoutView="0" workbookViewId="0" topLeftCell="A184">
      <selection activeCell="A19" sqref="A1:IV16384"/>
    </sheetView>
  </sheetViews>
  <sheetFormatPr defaultColWidth="9.140625" defaultRowHeight="409.5" customHeight="1"/>
  <cols>
    <col min="1" max="1" width="35.140625" style="3" customWidth="1"/>
    <col min="2" max="2" width="58.28125" style="3" customWidth="1"/>
    <col min="3" max="3" width="46.8515625" style="3" customWidth="1"/>
    <col min="4" max="4" width="14.00390625" style="3" customWidth="1"/>
    <col min="5" max="5" width="15.140625" style="3" customWidth="1"/>
    <col min="6" max="6" width="13.8515625" style="3" customWidth="1"/>
    <col min="7" max="7" width="14.57421875" style="3" customWidth="1"/>
    <col min="8" max="8" width="12.00390625" style="5" customWidth="1"/>
    <col min="9" max="9" width="11.8515625" style="5" customWidth="1"/>
    <col min="10" max="10" width="9.7109375" style="6" bestFit="1" customWidth="1"/>
    <col min="11" max="29" width="8.8515625" style="6" customWidth="1"/>
    <col min="30" max="16384" width="9.140625" style="6" customWidth="1"/>
  </cols>
  <sheetData>
    <row r="1" spans="2:7" ht="69.75" customHeight="1">
      <c r="B1" s="4"/>
      <c r="D1" s="47" t="s">
        <v>95</v>
      </c>
      <c r="E1" s="47"/>
      <c r="F1" s="47"/>
      <c r="G1" s="47"/>
    </row>
    <row r="2" spans="1:7" ht="21.75" customHeight="1">
      <c r="A2" s="50" t="s">
        <v>17</v>
      </c>
      <c r="B2" s="50"/>
      <c r="C2" s="50"/>
      <c r="D2" s="50"/>
      <c r="E2" s="50"/>
      <c r="F2" s="50"/>
      <c r="G2" s="50"/>
    </row>
    <row r="3" spans="5:7" ht="13.5">
      <c r="E3" s="51"/>
      <c r="F3" s="51"/>
      <c r="G3" s="51"/>
    </row>
    <row r="4" spans="1:8" ht="24" customHeight="1">
      <c r="A4" s="46" t="s">
        <v>0</v>
      </c>
      <c r="B4" s="46" t="s">
        <v>135</v>
      </c>
      <c r="C4" s="46" t="s">
        <v>9</v>
      </c>
      <c r="D4" s="46" t="s">
        <v>53</v>
      </c>
      <c r="E4" s="46"/>
      <c r="F4" s="46"/>
      <c r="G4" s="46"/>
      <c r="H4" s="8"/>
    </row>
    <row r="5" spans="1:9" ht="26.25" customHeight="1">
      <c r="A5" s="46"/>
      <c r="B5" s="46"/>
      <c r="C5" s="46"/>
      <c r="D5" s="7" t="s">
        <v>1</v>
      </c>
      <c r="E5" s="7" t="s">
        <v>61</v>
      </c>
      <c r="F5" s="7" t="s">
        <v>62</v>
      </c>
      <c r="G5" s="7" t="s">
        <v>63</v>
      </c>
      <c r="H5" s="9"/>
      <c r="I5" s="10"/>
    </row>
    <row r="6" spans="1:8" ht="13.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8"/>
    </row>
    <row r="7" spans="1:9" ht="18" customHeight="1">
      <c r="A7" s="41" t="s">
        <v>2</v>
      </c>
      <c r="B7" s="41" t="s">
        <v>84</v>
      </c>
      <c r="C7" s="12" t="s">
        <v>55</v>
      </c>
      <c r="D7" s="13">
        <f>SUM(E7:G7)</f>
        <v>1247793.7000000002</v>
      </c>
      <c r="E7" s="13">
        <f>E10+E12+E15+E18</f>
        <v>336495.8</v>
      </c>
      <c r="F7" s="13">
        <f>F10+F15+F12+F18</f>
        <v>683673.8</v>
      </c>
      <c r="G7" s="13">
        <f>G10+G15+G12+G18</f>
        <v>227624.09999999998</v>
      </c>
      <c r="H7" s="14"/>
      <c r="I7" s="15"/>
    </row>
    <row r="8" spans="1:9" ht="18" customHeight="1">
      <c r="A8" s="41"/>
      <c r="B8" s="41"/>
      <c r="C8" s="12" t="s">
        <v>110</v>
      </c>
      <c r="D8" s="13">
        <f aca="true" t="shared" si="0" ref="D8:D15">SUM(E8:G8)</f>
        <v>1247793.7000000002</v>
      </c>
      <c r="E8" s="13">
        <f>E7</f>
        <v>336495.8</v>
      </c>
      <c r="F8" s="13">
        <f>F7</f>
        <v>683673.8</v>
      </c>
      <c r="G8" s="13">
        <f>G7</f>
        <v>227624.09999999998</v>
      </c>
      <c r="H8" s="14"/>
      <c r="I8" s="15"/>
    </row>
    <row r="9" spans="1:9" ht="18" customHeight="1">
      <c r="A9" s="41"/>
      <c r="B9" s="41"/>
      <c r="C9" s="12" t="s">
        <v>42</v>
      </c>
      <c r="D9" s="13">
        <f t="shared" si="0"/>
        <v>3125.7999999999997</v>
      </c>
      <c r="E9" s="13">
        <f>E14+E17</f>
        <v>3125.7999999999997</v>
      </c>
      <c r="F9" s="13">
        <f>F17</f>
        <v>0</v>
      </c>
      <c r="G9" s="13">
        <f>G17</f>
        <v>0</v>
      </c>
      <c r="H9" s="14"/>
      <c r="I9" s="15"/>
    </row>
    <row r="10" spans="1:9" ht="18" customHeight="1">
      <c r="A10" s="41"/>
      <c r="B10" s="41"/>
      <c r="C10" s="12" t="s">
        <v>50</v>
      </c>
      <c r="D10" s="13">
        <f>SUM(E10:G10)</f>
        <v>602622.2000000001</v>
      </c>
      <c r="E10" s="13">
        <f>E22+E185+E260</f>
        <v>139609.8</v>
      </c>
      <c r="F10" s="13">
        <f>F22+F185+F260</f>
        <v>401764</v>
      </c>
      <c r="G10" s="13">
        <f>G22+G185+G260</f>
        <v>61248.4</v>
      </c>
      <c r="H10" s="14"/>
      <c r="I10" s="15"/>
    </row>
    <row r="11" spans="1:9" ht="18" customHeight="1">
      <c r="A11" s="41"/>
      <c r="B11" s="41"/>
      <c r="C11" s="16" t="s">
        <v>13</v>
      </c>
      <c r="D11" s="13">
        <f t="shared" si="0"/>
        <v>602622.2000000001</v>
      </c>
      <c r="E11" s="13">
        <f>E23+E186</f>
        <v>139609.8</v>
      </c>
      <c r="F11" s="13">
        <f>F23+F186</f>
        <v>401764</v>
      </c>
      <c r="G11" s="13">
        <f>G23+G186</f>
        <v>61248.4</v>
      </c>
      <c r="H11" s="14"/>
      <c r="I11" s="15"/>
    </row>
    <row r="12" spans="1:9" ht="18" customHeight="1">
      <c r="A12" s="41"/>
      <c r="B12" s="41"/>
      <c r="C12" s="12" t="s">
        <v>60</v>
      </c>
      <c r="D12" s="13">
        <f t="shared" si="0"/>
        <v>451167.60000000003</v>
      </c>
      <c r="E12" s="13">
        <f>E24+E187+E261</f>
        <v>143942.8</v>
      </c>
      <c r="F12" s="13">
        <f>F24+F187+F261</f>
        <v>212606.1</v>
      </c>
      <c r="G12" s="13">
        <f>G24+G187+G261</f>
        <v>94618.7</v>
      </c>
      <c r="H12" s="14"/>
      <c r="I12" s="15"/>
    </row>
    <row r="13" spans="1:9" ht="18" customHeight="1">
      <c r="A13" s="41"/>
      <c r="B13" s="41"/>
      <c r="C13" s="16" t="s">
        <v>13</v>
      </c>
      <c r="D13" s="13">
        <f t="shared" si="0"/>
        <v>451167.60000000003</v>
      </c>
      <c r="E13" s="13">
        <f aca="true" t="shared" si="1" ref="E13:G14">E25</f>
        <v>143942.8</v>
      </c>
      <c r="F13" s="13">
        <f t="shared" si="1"/>
        <v>212606.1</v>
      </c>
      <c r="G13" s="13">
        <f t="shared" si="1"/>
        <v>94618.7</v>
      </c>
      <c r="H13" s="14"/>
      <c r="I13" s="15"/>
    </row>
    <row r="14" spans="1:9" ht="18" customHeight="1">
      <c r="A14" s="41"/>
      <c r="B14" s="41"/>
      <c r="C14" s="16" t="s">
        <v>56</v>
      </c>
      <c r="D14" s="13">
        <f t="shared" si="0"/>
        <v>3094.6</v>
      </c>
      <c r="E14" s="13">
        <f t="shared" si="1"/>
        <v>3094.6</v>
      </c>
      <c r="F14" s="13">
        <f t="shared" si="1"/>
        <v>0</v>
      </c>
      <c r="G14" s="13">
        <f t="shared" si="1"/>
        <v>0</v>
      </c>
      <c r="H14" s="14"/>
      <c r="I14" s="15"/>
    </row>
    <row r="15" spans="1:9" ht="18" customHeight="1">
      <c r="A15" s="41"/>
      <c r="B15" s="41"/>
      <c r="C15" s="12" t="s">
        <v>12</v>
      </c>
      <c r="D15" s="13">
        <f t="shared" si="0"/>
        <v>194003.9</v>
      </c>
      <c r="E15" s="13">
        <f>E27+E188+E262</f>
        <v>52943.2</v>
      </c>
      <c r="F15" s="13">
        <f>F27+F188+F262</f>
        <v>69303.7</v>
      </c>
      <c r="G15" s="13">
        <f>G27+G188+G262</f>
        <v>71757</v>
      </c>
      <c r="H15" s="14"/>
      <c r="I15" s="15"/>
    </row>
    <row r="16" spans="1:9" ht="18" customHeight="1">
      <c r="A16" s="41"/>
      <c r="B16" s="41"/>
      <c r="C16" s="11" t="s">
        <v>13</v>
      </c>
      <c r="D16" s="13">
        <f aca="true" t="shared" si="2" ref="D16:D30">SUM(E16:G16)</f>
        <v>20648.4</v>
      </c>
      <c r="E16" s="13">
        <f aca="true" t="shared" si="3" ref="E16:G17">E28</f>
        <v>6883.7</v>
      </c>
      <c r="F16" s="13">
        <f>F28</f>
        <v>6651.7</v>
      </c>
      <c r="G16" s="13">
        <f t="shared" si="3"/>
        <v>7113</v>
      </c>
      <c r="H16" s="14"/>
      <c r="I16" s="15"/>
    </row>
    <row r="17" spans="1:9" ht="18" customHeight="1">
      <c r="A17" s="41"/>
      <c r="B17" s="41"/>
      <c r="C17" s="17" t="s">
        <v>56</v>
      </c>
      <c r="D17" s="13">
        <f t="shared" si="2"/>
        <v>31.2</v>
      </c>
      <c r="E17" s="13">
        <f t="shared" si="3"/>
        <v>31.2</v>
      </c>
      <c r="F17" s="13">
        <f t="shared" si="3"/>
        <v>0</v>
      </c>
      <c r="G17" s="13">
        <f t="shared" si="3"/>
        <v>0</v>
      </c>
      <c r="H17" s="14"/>
      <c r="I17" s="15"/>
    </row>
    <row r="18" spans="1:9" ht="18" customHeight="1">
      <c r="A18" s="41"/>
      <c r="B18" s="41"/>
      <c r="C18" s="12" t="s">
        <v>14</v>
      </c>
      <c r="D18" s="13">
        <f t="shared" si="2"/>
        <v>0</v>
      </c>
      <c r="E18" s="13">
        <f>E30+E191+E263</f>
        <v>0</v>
      </c>
      <c r="F18" s="13">
        <f>F30+F191+F263</f>
        <v>0</v>
      </c>
      <c r="G18" s="13">
        <f>G30+G191+G263</f>
        <v>0</v>
      </c>
      <c r="H18" s="14"/>
      <c r="I18" s="15"/>
    </row>
    <row r="19" spans="1:9" ht="18" customHeight="1">
      <c r="A19" s="41" t="s">
        <v>43</v>
      </c>
      <c r="B19" s="41" t="s">
        <v>85</v>
      </c>
      <c r="C19" s="18" t="s">
        <v>55</v>
      </c>
      <c r="D19" s="19">
        <f t="shared" si="2"/>
        <v>1037901.4999999999</v>
      </c>
      <c r="E19" s="19">
        <f>E22+E24+E27+E30</f>
        <v>279317.6</v>
      </c>
      <c r="F19" s="19">
        <f>F22+F24+F27+F30</f>
        <v>585759.7999999999</v>
      </c>
      <c r="G19" s="19">
        <f>G22+G24+G27+G30</f>
        <v>172824.1</v>
      </c>
      <c r="H19" s="14"/>
      <c r="I19" s="15"/>
    </row>
    <row r="20" spans="1:9" ht="18" customHeight="1">
      <c r="A20" s="41"/>
      <c r="B20" s="41"/>
      <c r="C20" s="18" t="s">
        <v>110</v>
      </c>
      <c r="D20" s="19">
        <f t="shared" si="2"/>
        <v>1037901.4999999999</v>
      </c>
      <c r="E20" s="19">
        <f>E19</f>
        <v>279317.6</v>
      </c>
      <c r="F20" s="19">
        <f>F19</f>
        <v>585759.7999999999</v>
      </c>
      <c r="G20" s="19">
        <f>G19</f>
        <v>172824.1</v>
      </c>
      <c r="H20" s="14"/>
      <c r="I20" s="15"/>
    </row>
    <row r="21" spans="1:9" ht="18" customHeight="1">
      <c r="A21" s="41"/>
      <c r="B21" s="41"/>
      <c r="C21" s="18" t="s">
        <v>42</v>
      </c>
      <c r="D21" s="19">
        <f t="shared" si="2"/>
        <v>3125.7999999999997</v>
      </c>
      <c r="E21" s="19">
        <f>E26+E29</f>
        <v>3125.7999999999997</v>
      </c>
      <c r="F21" s="19">
        <f>F29</f>
        <v>0</v>
      </c>
      <c r="G21" s="19">
        <f>G29</f>
        <v>0</v>
      </c>
      <c r="H21" s="14"/>
      <c r="I21" s="15"/>
    </row>
    <row r="22" spans="1:9" ht="18" customHeight="1">
      <c r="A22" s="41"/>
      <c r="B22" s="41"/>
      <c r="C22" s="18" t="s">
        <v>50</v>
      </c>
      <c r="D22" s="19">
        <f t="shared" si="2"/>
        <v>540102.2</v>
      </c>
      <c r="E22" s="19">
        <f>E35+E165</f>
        <v>120853.8</v>
      </c>
      <c r="F22" s="19">
        <f>F35+F165</f>
        <v>358000</v>
      </c>
      <c r="G22" s="19">
        <f>G35+G165</f>
        <v>61248.4</v>
      </c>
      <c r="H22" s="14"/>
      <c r="I22" s="15"/>
    </row>
    <row r="23" spans="1:9" ht="18" customHeight="1">
      <c r="A23" s="41"/>
      <c r="B23" s="41"/>
      <c r="C23" s="20" t="s">
        <v>13</v>
      </c>
      <c r="D23" s="19">
        <f t="shared" si="2"/>
        <v>540102.2</v>
      </c>
      <c r="E23" s="19">
        <f>E36</f>
        <v>120853.8</v>
      </c>
      <c r="F23" s="19">
        <f>F36</f>
        <v>358000</v>
      </c>
      <c r="G23" s="19">
        <f>G36</f>
        <v>61248.4</v>
      </c>
      <c r="H23" s="14"/>
      <c r="I23" s="15"/>
    </row>
    <row r="24" spans="1:9" ht="18" customHeight="1">
      <c r="A24" s="41"/>
      <c r="B24" s="41"/>
      <c r="C24" s="18" t="s">
        <v>60</v>
      </c>
      <c r="D24" s="19">
        <f t="shared" si="2"/>
        <v>451167.60000000003</v>
      </c>
      <c r="E24" s="19">
        <f>E37+E166</f>
        <v>143942.8</v>
      </c>
      <c r="F24" s="19">
        <f>F37+F166</f>
        <v>212606.1</v>
      </c>
      <c r="G24" s="19">
        <f>G37+G166</f>
        <v>94618.7</v>
      </c>
      <c r="H24" s="14"/>
      <c r="I24" s="15"/>
    </row>
    <row r="25" spans="1:9" ht="18" customHeight="1">
      <c r="A25" s="41"/>
      <c r="B25" s="41"/>
      <c r="C25" s="20" t="s">
        <v>13</v>
      </c>
      <c r="D25" s="19">
        <f t="shared" si="2"/>
        <v>451167.60000000003</v>
      </c>
      <c r="E25" s="19">
        <f>E38</f>
        <v>143942.8</v>
      </c>
      <c r="F25" s="19">
        <f>F38</f>
        <v>212606.1</v>
      </c>
      <c r="G25" s="19">
        <f>G38</f>
        <v>94618.7</v>
      </c>
      <c r="H25" s="14"/>
      <c r="I25" s="15"/>
    </row>
    <row r="26" spans="1:9" ht="18" customHeight="1">
      <c r="A26" s="41"/>
      <c r="B26" s="41"/>
      <c r="C26" s="20" t="s">
        <v>56</v>
      </c>
      <c r="D26" s="19">
        <f t="shared" si="2"/>
        <v>3094.6</v>
      </c>
      <c r="E26" s="19">
        <f>E39</f>
        <v>3094.6</v>
      </c>
      <c r="F26" s="19">
        <v>0</v>
      </c>
      <c r="G26" s="19">
        <v>0</v>
      </c>
      <c r="H26" s="14"/>
      <c r="I26" s="15"/>
    </row>
    <row r="27" spans="1:9" ht="18" customHeight="1">
      <c r="A27" s="41"/>
      <c r="B27" s="41"/>
      <c r="C27" s="18" t="s">
        <v>12</v>
      </c>
      <c r="D27" s="19">
        <f t="shared" si="2"/>
        <v>46631.7</v>
      </c>
      <c r="E27" s="19">
        <f>E40+E167</f>
        <v>14521</v>
      </c>
      <c r="F27" s="19">
        <f>F40+F167</f>
        <v>15153.7</v>
      </c>
      <c r="G27" s="19">
        <f>G40+G167</f>
        <v>16957</v>
      </c>
      <c r="H27" s="14"/>
      <c r="I27" s="15"/>
    </row>
    <row r="28" spans="1:9" ht="18" customHeight="1">
      <c r="A28" s="41"/>
      <c r="B28" s="41"/>
      <c r="C28" s="20" t="s">
        <v>13</v>
      </c>
      <c r="D28" s="19">
        <f t="shared" si="2"/>
        <v>20648.4</v>
      </c>
      <c r="E28" s="19">
        <f aca="true" t="shared" si="4" ref="E28:G29">E41</f>
        <v>6883.7</v>
      </c>
      <c r="F28" s="13">
        <f>F41</f>
        <v>6651.7</v>
      </c>
      <c r="G28" s="19">
        <f t="shared" si="4"/>
        <v>7113</v>
      </c>
      <c r="H28" s="14"/>
      <c r="I28" s="15"/>
    </row>
    <row r="29" spans="1:9" ht="18" customHeight="1">
      <c r="A29" s="41"/>
      <c r="B29" s="41"/>
      <c r="C29" s="20" t="s">
        <v>56</v>
      </c>
      <c r="D29" s="19">
        <f t="shared" si="2"/>
        <v>31.2</v>
      </c>
      <c r="E29" s="19">
        <f t="shared" si="4"/>
        <v>31.2</v>
      </c>
      <c r="F29" s="19">
        <f t="shared" si="4"/>
        <v>0</v>
      </c>
      <c r="G29" s="19">
        <f t="shared" si="4"/>
        <v>0</v>
      </c>
      <c r="H29" s="14"/>
      <c r="I29" s="15"/>
    </row>
    <row r="30" spans="1:9" ht="18" customHeight="1">
      <c r="A30" s="41"/>
      <c r="B30" s="41"/>
      <c r="C30" s="18" t="s">
        <v>14</v>
      </c>
      <c r="D30" s="19">
        <f t="shared" si="2"/>
        <v>0</v>
      </c>
      <c r="E30" s="19">
        <f>E43+E170</f>
        <v>0</v>
      </c>
      <c r="F30" s="19">
        <f>F43+F170</f>
        <v>0</v>
      </c>
      <c r="G30" s="19">
        <f>G43+G170</f>
        <v>0</v>
      </c>
      <c r="H30" s="14"/>
      <c r="I30" s="15"/>
    </row>
    <row r="31" spans="1:9" ht="13.5">
      <c r="A31" s="7">
        <v>1</v>
      </c>
      <c r="B31" s="7">
        <v>2</v>
      </c>
      <c r="C31" s="21">
        <v>3</v>
      </c>
      <c r="D31" s="21">
        <v>4</v>
      </c>
      <c r="E31" s="21">
        <v>5</v>
      </c>
      <c r="F31" s="21">
        <v>6</v>
      </c>
      <c r="G31" s="21">
        <v>7</v>
      </c>
      <c r="H31" s="14"/>
      <c r="I31" s="15"/>
    </row>
    <row r="32" spans="1:9" ht="17.25" customHeight="1">
      <c r="A32" s="41" t="s">
        <v>3</v>
      </c>
      <c r="B32" s="41" t="s">
        <v>80</v>
      </c>
      <c r="C32" s="12" t="s">
        <v>55</v>
      </c>
      <c r="D32" s="13">
        <f aca="true" t="shared" si="5" ref="D32:D43">SUM(E32:G32)</f>
        <v>1026429.4999999999</v>
      </c>
      <c r="E32" s="13">
        <f>E35+E37+E40</f>
        <v>275845.6</v>
      </c>
      <c r="F32" s="13">
        <f>F35+F37+F40</f>
        <v>581759.7999999999</v>
      </c>
      <c r="G32" s="13">
        <f>G35+G37+G40</f>
        <v>168824.1</v>
      </c>
      <c r="H32" s="14"/>
      <c r="I32" s="15"/>
    </row>
    <row r="33" spans="1:9" ht="17.25" customHeight="1">
      <c r="A33" s="41"/>
      <c r="B33" s="41"/>
      <c r="C33" s="12" t="s">
        <v>110</v>
      </c>
      <c r="D33" s="13">
        <f t="shared" si="5"/>
        <v>1026429.4999999999</v>
      </c>
      <c r="E33" s="13">
        <f>E32</f>
        <v>275845.6</v>
      </c>
      <c r="F33" s="13">
        <f>F32</f>
        <v>581759.7999999999</v>
      </c>
      <c r="G33" s="13">
        <f>G32</f>
        <v>168824.1</v>
      </c>
      <c r="H33" s="14"/>
      <c r="I33" s="15"/>
    </row>
    <row r="34" spans="1:9" ht="17.25" customHeight="1">
      <c r="A34" s="41"/>
      <c r="B34" s="41"/>
      <c r="C34" s="12" t="s">
        <v>42</v>
      </c>
      <c r="D34" s="13">
        <f t="shared" si="5"/>
        <v>3125.7999999999997</v>
      </c>
      <c r="E34" s="13">
        <f>E39+E42</f>
        <v>3125.7999999999997</v>
      </c>
      <c r="F34" s="13">
        <f>F42</f>
        <v>0</v>
      </c>
      <c r="G34" s="13">
        <f>G42</f>
        <v>0</v>
      </c>
      <c r="H34" s="14"/>
      <c r="I34" s="15"/>
    </row>
    <row r="35" spans="1:9" ht="17.25" customHeight="1">
      <c r="A35" s="41"/>
      <c r="B35" s="41"/>
      <c r="C35" s="12" t="s">
        <v>50</v>
      </c>
      <c r="D35" s="13">
        <f t="shared" si="5"/>
        <v>540102.2</v>
      </c>
      <c r="E35" s="13">
        <f>E59+E130+E138</f>
        <v>120853.8</v>
      </c>
      <c r="F35" s="13">
        <f>F59+F138+F147</f>
        <v>358000</v>
      </c>
      <c r="G35" s="13">
        <f>G59</f>
        <v>61248.4</v>
      </c>
      <c r="H35" s="14"/>
      <c r="I35" s="15"/>
    </row>
    <row r="36" spans="1:9" ht="17.25" customHeight="1">
      <c r="A36" s="41"/>
      <c r="B36" s="41"/>
      <c r="C36" s="16" t="s">
        <v>13</v>
      </c>
      <c r="D36" s="13">
        <f>SUM(E36:G36)</f>
        <v>540102.2</v>
      </c>
      <c r="E36" s="13">
        <f>E60+E131+E139+E148</f>
        <v>120853.8</v>
      </c>
      <c r="F36" s="13">
        <f>F60+F131+F139+F148</f>
        <v>358000</v>
      </c>
      <c r="G36" s="13">
        <f>G60+G131+G139+G148</f>
        <v>61248.4</v>
      </c>
      <c r="H36" s="14"/>
      <c r="I36" s="15"/>
    </row>
    <row r="37" spans="1:9" ht="17.25" customHeight="1">
      <c r="A37" s="41"/>
      <c r="B37" s="41"/>
      <c r="C37" s="12" t="s">
        <v>103</v>
      </c>
      <c r="D37" s="13">
        <f t="shared" si="5"/>
        <v>451167.60000000003</v>
      </c>
      <c r="E37" s="13">
        <f>E46+E52+E61+E110+E117+E124+E132</f>
        <v>143942.8</v>
      </c>
      <c r="F37" s="13">
        <f>F46+F52+F61+F110+F157</f>
        <v>212606.1</v>
      </c>
      <c r="G37" s="13">
        <f>G46+G52+G61+G110</f>
        <v>94618.7</v>
      </c>
      <c r="H37" s="14"/>
      <c r="I37" s="15"/>
    </row>
    <row r="38" spans="1:9" ht="17.25" customHeight="1">
      <c r="A38" s="41"/>
      <c r="B38" s="41"/>
      <c r="C38" s="16" t="s">
        <v>13</v>
      </c>
      <c r="D38" s="13">
        <f t="shared" si="5"/>
        <v>451167.60000000003</v>
      </c>
      <c r="E38" s="13">
        <f>E62+E111+E118+E125+E133</f>
        <v>143942.8</v>
      </c>
      <c r="F38" s="13">
        <f>F62+F111+F158</f>
        <v>212606.1</v>
      </c>
      <c r="G38" s="13">
        <f>G62+G111</f>
        <v>94618.7</v>
      </c>
      <c r="H38" s="14"/>
      <c r="I38" s="15"/>
    </row>
    <row r="39" spans="1:9" ht="17.25" customHeight="1">
      <c r="A39" s="41"/>
      <c r="B39" s="41"/>
      <c r="C39" s="16" t="s">
        <v>56</v>
      </c>
      <c r="D39" s="13">
        <f t="shared" si="5"/>
        <v>3094.6</v>
      </c>
      <c r="E39" s="13">
        <f>E63</f>
        <v>3094.6</v>
      </c>
      <c r="F39" s="13">
        <f>F132</f>
        <v>0</v>
      </c>
      <c r="G39" s="13">
        <f>G132</f>
        <v>0</v>
      </c>
      <c r="H39" s="14"/>
      <c r="I39" s="15"/>
    </row>
    <row r="40" spans="1:9" ht="17.25" customHeight="1">
      <c r="A40" s="41"/>
      <c r="B40" s="41"/>
      <c r="C40" s="12" t="s">
        <v>12</v>
      </c>
      <c r="D40" s="13">
        <f t="shared" si="5"/>
        <v>35159.7</v>
      </c>
      <c r="E40" s="13">
        <f>E47+E53+E64+E112+E119+E126+E134</f>
        <v>11049</v>
      </c>
      <c r="F40" s="13">
        <f>F47+F53+F64+F112+F159</f>
        <v>11153.7</v>
      </c>
      <c r="G40" s="13">
        <f>G47+G53+G64+G112</f>
        <v>12957</v>
      </c>
      <c r="H40" s="14"/>
      <c r="I40" s="15"/>
    </row>
    <row r="41" spans="1:9" ht="17.25" customHeight="1">
      <c r="A41" s="41"/>
      <c r="B41" s="41"/>
      <c r="C41" s="16" t="s">
        <v>13</v>
      </c>
      <c r="D41" s="13">
        <f t="shared" si="5"/>
        <v>20648.4</v>
      </c>
      <c r="E41" s="13">
        <f>E48</f>
        <v>6883.7</v>
      </c>
      <c r="F41" s="13">
        <f>F48+F65+F160</f>
        <v>6651.7</v>
      </c>
      <c r="G41" s="13">
        <f>G48</f>
        <v>7113</v>
      </c>
      <c r="H41" s="14"/>
      <c r="I41" s="15"/>
    </row>
    <row r="42" spans="1:9" ht="17.25" customHeight="1">
      <c r="A42" s="41"/>
      <c r="B42" s="41"/>
      <c r="C42" s="16" t="s">
        <v>56</v>
      </c>
      <c r="D42" s="13">
        <f t="shared" si="5"/>
        <v>31.2</v>
      </c>
      <c r="E42" s="13">
        <f>E66</f>
        <v>31.2</v>
      </c>
      <c r="F42" s="13">
        <f>F134</f>
        <v>0</v>
      </c>
      <c r="G42" s="13">
        <f>G134</f>
        <v>0</v>
      </c>
      <c r="H42" s="14"/>
      <c r="I42" s="15"/>
    </row>
    <row r="43" spans="1:9" ht="17.25" customHeight="1">
      <c r="A43" s="41"/>
      <c r="B43" s="41"/>
      <c r="C43" s="12" t="s">
        <v>14</v>
      </c>
      <c r="D43" s="13">
        <f t="shared" si="5"/>
        <v>0</v>
      </c>
      <c r="E43" s="13">
        <f>E49+E55</f>
        <v>0</v>
      </c>
      <c r="F43" s="13">
        <f>F49+F55</f>
        <v>0</v>
      </c>
      <c r="G43" s="13">
        <f>G49+G55</f>
        <v>0</v>
      </c>
      <c r="H43" s="14"/>
      <c r="I43" s="15"/>
    </row>
    <row r="44" spans="1:9" ht="17.25" customHeight="1">
      <c r="A44" s="41" t="s">
        <v>19</v>
      </c>
      <c r="B44" s="41" t="s">
        <v>97</v>
      </c>
      <c r="C44" s="12" t="s">
        <v>55</v>
      </c>
      <c r="D44" s="13">
        <f aca="true" t="shared" si="6" ref="D44:D49">SUM(E44:G44)</f>
        <v>26944.2</v>
      </c>
      <c r="E44" s="13">
        <f>SUM(E45:E47)+E49</f>
        <v>9546</v>
      </c>
      <c r="F44" s="13">
        <f>SUM(F45:F47)+F49</f>
        <v>7202.2</v>
      </c>
      <c r="G44" s="13">
        <f>SUM(G45:G47)+G49</f>
        <v>10196</v>
      </c>
      <c r="H44" s="14"/>
      <c r="I44" s="15"/>
    </row>
    <row r="45" spans="1:9" ht="17.25" customHeight="1">
      <c r="A45" s="41"/>
      <c r="B45" s="41"/>
      <c r="C45" s="12" t="s">
        <v>10</v>
      </c>
      <c r="D45" s="13">
        <f t="shared" si="6"/>
        <v>0</v>
      </c>
      <c r="E45" s="13">
        <v>0</v>
      </c>
      <c r="F45" s="13">
        <v>0</v>
      </c>
      <c r="G45" s="13">
        <v>0</v>
      </c>
      <c r="H45" s="14"/>
      <c r="I45" s="15"/>
    </row>
    <row r="46" spans="1:9" ht="17.25" customHeight="1">
      <c r="A46" s="41"/>
      <c r="B46" s="41"/>
      <c r="C46" s="12" t="s">
        <v>11</v>
      </c>
      <c r="D46" s="13">
        <f t="shared" si="6"/>
        <v>0</v>
      </c>
      <c r="E46" s="13">
        <v>0</v>
      </c>
      <c r="F46" s="13">
        <v>0</v>
      </c>
      <c r="G46" s="13">
        <v>0</v>
      </c>
      <c r="H46" s="14"/>
      <c r="I46" s="15"/>
    </row>
    <row r="47" spans="1:9" ht="17.25" customHeight="1">
      <c r="A47" s="41"/>
      <c r="B47" s="41"/>
      <c r="C47" s="12" t="s">
        <v>12</v>
      </c>
      <c r="D47" s="13">
        <f t="shared" si="6"/>
        <v>26944.2</v>
      </c>
      <c r="E47" s="13">
        <f>'Прил №3 гор бюд.'!E33</f>
        <v>9546</v>
      </c>
      <c r="F47" s="13">
        <f>'Прил №3 гор бюд.'!F33</f>
        <v>7202.2</v>
      </c>
      <c r="G47" s="13">
        <f>'Прил №3 гор бюд.'!G33</f>
        <v>10196</v>
      </c>
      <c r="H47" s="14"/>
      <c r="I47" s="15"/>
    </row>
    <row r="48" spans="1:9" ht="17.25" customHeight="1">
      <c r="A48" s="41"/>
      <c r="B48" s="41"/>
      <c r="C48" s="12" t="s">
        <v>13</v>
      </c>
      <c r="D48" s="13">
        <f t="shared" si="6"/>
        <v>20527.1</v>
      </c>
      <c r="E48" s="13">
        <f>4955+432.7+1496</f>
        <v>6883.7</v>
      </c>
      <c r="F48" s="13">
        <f>6515+15.4</f>
        <v>6530.4</v>
      </c>
      <c r="G48" s="13">
        <v>7113</v>
      </c>
      <c r="H48" s="14"/>
      <c r="I48" s="15"/>
    </row>
    <row r="49" spans="1:9" ht="17.25" customHeight="1">
      <c r="A49" s="41"/>
      <c r="B49" s="41"/>
      <c r="C49" s="12" t="s">
        <v>14</v>
      </c>
      <c r="D49" s="13">
        <f t="shared" si="6"/>
        <v>0</v>
      </c>
      <c r="E49" s="13">
        <v>0</v>
      </c>
      <c r="F49" s="13">
        <v>0</v>
      </c>
      <c r="G49" s="13">
        <v>0</v>
      </c>
      <c r="H49" s="14"/>
      <c r="I49" s="15"/>
    </row>
    <row r="50" spans="1:9" ht="17.25" customHeight="1">
      <c r="A50" s="41" t="s">
        <v>20</v>
      </c>
      <c r="B50" s="41" t="s">
        <v>108</v>
      </c>
      <c r="C50" s="12" t="s">
        <v>55</v>
      </c>
      <c r="D50" s="13">
        <f aca="true" t="shared" si="7" ref="D50:D55">SUM(E50:G50)</f>
        <v>3657</v>
      </c>
      <c r="E50" s="13">
        <f>SUM(E51:E55)</f>
        <v>49</v>
      </c>
      <c r="F50" s="13">
        <f>SUM(F51:F55)</f>
        <v>1804</v>
      </c>
      <c r="G50" s="13">
        <f>SUM(G51:G55)</f>
        <v>1804</v>
      </c>
      <c r="H50" s="14"/>
      <c r="I50" s="15"/>
    </row>
    <row r="51" spans="1:9" ht="17.25" customHeight="1">
      <c r="A51" s="41"/>
      <c r="B51" s="41"/>
      <c r="C51" s="12" t="s">
        <v>10</v>
      </c>
      <c r="D51" s="13">
        <f t="shared" si="7"/>
        <v>0</v>
      </c>
      <c r="E51" s="13">
        <v>0</v>
      </c>
      <c r="F51" s="13">
        <v>0</v>
      </c>
      <c r="G51" s="13">
        <v>0</v>
      </c>
      <c r="H51" s="14"/>
      <c r="I51" s="15"/>
    </row>
    <row r="52" spans="1:9" ht="17.25" customHeight="1">
      <c r="A52" s="41"/>
      <c r="B52" s="41"/>
      <c r="C52" s="12" t="s">
        <v>11</v>
      </c>
      <c r="D52" s="13">
        <f t="shared" si="7"/>
        <v>0</v>
      </c>
      <c r="E52" s="13">
        <v>0</v>
      </c>
      <c r="F52" s="13">
        <v>0</v>
      </c>
      <c r="G52" s="13">
        <v>0</v>
      </c>
      <c r="H52" s="14"/>
      <c r="I52" s="15"/>
    </row>
    <row r="53" spans="1:9" ht="17.25" customHeight="1">
      <c r="A53" s="41"/>
      <c r="B53" s="41"/>
      <c r="C53" s="12" t="s">
        <v>12</v>
      </c>
      <c r="D53" s="13">
        <f t="shared" si="7"/>
        <v>3657</v>
      </c>
      <c r="E53" s="13">
        <f>'Прил №3 гор бюд.'!E37</f>
        <v>49</v>
      </c>
      <c r="F53" s="13">
        <f>'Прил №3 гор бюд.'!F37</f>
        <v>1804</v>
      </c>
      <c r="G53" s="13">
        <f>'Прил №3 гор бюд.'!G37</f>
        <v>1804</v>
      </c>
      <c r="H53" s="14"/>
      <c r="I53" s="15"/>
    </row>
    <row r="54" spans="1:9" ht="17.25" customHeight="1">
      <c r="A54" s="41"/>
      <c r="B54" s="41"/>
      <c r="C54" s="12" t="s">
        <v>13</v>
      </c>
      <c r="D54" s="13">
        <f t="shared" si="7"/>
        <v>0</v>
      </c>
      <c r="E54" s="13">
        <v>0</v>
      </c>
      <c r="F54" s="13">
        <v>0</v>
      </c>
      <c r="G54" s="13">
        <v>0</v>
      </c>
      <c r="H54" s="14"/>
      <c r="I54" s="15"/>
    </row>
    <row r="55" spans="1:9" ht="17.25" customHeight="1">
      <c r="A55" s="41"/>
      <c r="B55" s="41"/>
      <c r="C55" s="12" t="s">
        <v>14</v>
      </c>
      <c r="D55" s="13">
        <f t="shared" si="7"/>
        <v>0</v>
      </c>
      <c r="E55" s="13">
        <v>0</v>
      </c>
      <c r="F55" s="13">
        <v>0</v>
      </c>
      <c r="G55" s="13">
        <v>0</v>
      </c>
      <c r="H55" s="14"/>
      <c r="I55" s="15"/>
    </row>
    <row r="56" spans="1:9" ht="17.25" customHeight="1">
      <c r="A56" s="41" t="s">
        <v>100</v>
      </c>
      <c r="B56" s="38" t="s">
        <v>113</v>
      </c>
      <c r="C56" s="12" t="s">
        <v>55</v>
      </c>
      <c r="D56" s="13">
        <f aca="true" t="shared" si="8" ref="D56:D67">SUM(E56:G56)</f>
        <v>586253.3</v>
      </c>
      <c r="E56" s="13">
        <f>E59+E61+E64</f>
        <v>166796.8</v>
      </c>
      <c r="F56" s="13">
        <f>F59+F61+F64</f>
        <v>262632.4</v>
      </c>
      <c r="G56" s="13">
        <f>G59+G61+G64</f>
        <v>156824.1</v>
      </c>
      <c r="H56" s="14"/>
      <c r="I56" s="15"/>
    </row>
    <row r="57" spans="1:9" ht="17.25" customHeight="1">
      <c r="A57" s="41"/>
      <c r="B57" s="39"/>
      <c r="C57" s="12" t="s">
        <v>110</v>
      </c>
      <c r="D57" s="13">
        <f t="shared" si="8"/>
        <v>586253.3</v>
      </c>
      <c r="E57" s="13">
        <f>E59+E61+E64</f>
        <v>166796.8</v>
      </c>
      <c r="F57" s="13">
        <f>F59+F61+F64</f>
        <v>262632.4</v>
      </c>
      <c r="G57" s="13">
        <f>G59+G61+G64</f>
        <v>156824.1</v>
      </c>
      <c r="H57" s="14"/>
      <c r="I57" s="15"/>
    </row>
    <row r="58" spans="1:9" ht="17.25" customHeight="1">
      <c r="A58" s="41"/>
      <c r="B58" s="39"/>
      <c r="C58" s="12" t="s">
        <v>42</v>
      </c>
      <c r="D58" s="13">
        <f t="shared" si="8"/>
        <v>3125.7999999999997</v>
      </c>
      <c r="E58" s="13">
        <f>E63+E66</f>
        <v>3125.7999999999997</v>
      </c>
      <c r="F58" s="13">
        <f>F63</f>
        <v>0</v>
      </c>
      <c r="G58" s="13">
        <f>G63</f>
        <v>0</v>
      </c>
      <c r="H58" s="14"/>
      <c r="I58" s="15"/>
    </row>
    <row r="59" spans="1:9" ht="17.25" customHeight="1">
      <c r="A59" s="41"/>
      <c r="B59" s="39"/>
      <c r="C59" s="12" t="s">
        <v>50</v>
      </c>
      <c r="D59" s="13">
        <f t="shared" si="8"/>
        <v>151248.4</v>
      </c>
      <c r="E59" s="13">
        <f>30000</f>
        <v>30000</v>
      </c>
      <c r="F59" s="13">
        <f>60000</f>
        <v>60000</v>
      </c>
      <c r="G59" s="13">
        <f>61248.4</f>
        <v>61248.4</v>
      </c>
      <c r="H59" s="14"/>
      <c r="I59" s="15"/>
    </row>
    <row r="60" spans="1:9" ht="17.25" customHeight="1">
      <c r="A60" s="41"/>
      <c r="B60" s="39"/>
      <c r="C60" s="16" t="s">
        <v>13</v>
      </c>
      <c r="D60" s="13">
        <f t="shared" si="8"/>
        <v>151248.4</v>
      </c>
      <c r="E60" s="13">
        <f>E59</f>
        <v>30000</v>
      </c>
      <c r="F60" s="13">
        <f>F59</f>
        <v>60000</v>
      </c>
      <c r="G60" s="13">
        <f>G59</f>
        <v>61248.4</v>
      </c>
      <c r="H60" s="14"/>
      <c r="I60" s="15"/>
    </row>
    <row r="61" spans="1:9" ht="17.25" customHeight="1">
      <c r="A61" s="41"/>
      <c r="B61" s="39"/>
      <c r="C61" s="12" t="s">
        <v>103</v>
      </c>
      <c r="D61" s="13">
        <f t="shared" si="8"/>
        <v>430653.60000000003</v>
      </c>
      <c r="E61" s="13">
        <f>303+143639.8-7920-594-3094.6+E63</f>
        <v>135428.8</v>
      </c>
      <c r="F61" s="13">
        <f>606.1+100000+12000+100000-12000</f>
        <v>200606.1</v>
      </c>
      <c r="G61" s="13">
        <f>618.7+94000</f>
        <v>94618.7</v>
      </c>
      <c r="H61" s="14"/>
      <c r="I61" s="15"/>
    </row>
    <row r="62" spans="1:9" ht="17.25" customHeight="1">
      <c r="A62" s="41"/>
      <c r="B62" s="39"/>
      <c r="C62" s="16" t="s">
        <v>13</v>
      </c>
      <c r="D62" s="13">
        <f t="shared" si="8"/>
        <v>430653.60000000003</v>
      </c>
      <c r="E62" s="13">
        <f>E61</f>
        <v>135428.8</v>
      </c>
      <c r="F62" s="13">
        <f>F61</f>
        <v>200606.1</v>
      </c>
      <c r="G62" s="13">
        <f>G61</f>
        <v>94618.7</v>
      </c>
      <c r="H62" s="14"/>
      <c r="I62" s="15"/>
    </row>
    <row r="63" spans="1:9" ht="17.25" customHeight="1">
      <c r="A63" s="41"/>
      <c r="B63" s="39"/>
      <c r="C63" s="16" t="s">
        <v>56</v>
      </c>
      <c r="D63" s="13">
        <f t="shared" si="8"/>
        <v>3094.6</v>
      </c>
      <c r="E63" s="13">
        <f>E101</f>
        <v>3094.6</v>
      </c>
      <c r="F63" s="13">
        <f>F101</f>
        <v>0</v>
      </c>
      <c r="G63" s="13">
        <f>G101</f>
        <v>0</v>
      </c>
      <c r="H63" s="14"/>
      <c r="I63" s="15"/>
    </row>
    <row r="64" spans="1:9" ht="17.25" customHeight="1">
      <c r="A64" s="41"/>
      <c r="B64" s="39"/>
      <c r="C64" s="12" t="s">
        <v>12</v>
      </c>
      <c r="D64" s="13">
        <f t="shared" si="8"/>
        <v>4351.3</v>
      </c>
      <c r="E64" s="13">
        <f>E74+E103</f>
        <v>1368</v>
      </c>
      <c r="F64" s="13">
        <f>F74</f>
        <v>2026.3</v>
      </c>
      <c r="G64" s="13">
        <f>G74</f>
        <v>957</v>
      </c>
      <c r="H64" s="14"/>
      <c r="I64" s="15"/>
    </row>
    <row r="65" spans="1:9" ht="17.25" customHeight="1">
      <c r="A65" s="41"/>
      <c r="B65" s="39"/>
      <c r="C65" s="16" t="s">
        <v>13</v>
      </c>
      <c r="D65" s="13">
        <f t="shared" si="8"/>
        <v>0.1</v>
      </c>
      <c r="E65" s="13">
        <v>0</v>
      </c>
      <c r="F65" s="13">
        <f>F75</f>
        <v>0.1</v>
      </c>
      <c r="G65" s="13">
        <v>0</v>
      </c>
      <c r="H65" s="14"/>
      <c r="I65" s="15"/>
    </row>
    <row r="66" spans="1:9" ht="17.25" customHeight="1">
      <c r="A66" s="41"/>
      <c r="B66" s="39"/>
      <c r="C66" s="16" t="s">
        <v>56</v>
      </c>
      <c r="D66" s="13">
        <f t="shared" si="8"/>
        <v>31.2</v>
      </c>
      <c r="E66" s="13">
        <f>E103</f>
        <v>31.2</v>
      </c>
      <c r="F66" s="13">
        <f>F103</f>
        <v>0</v>
      </c>
      <c r="G66" s="13">
        <f>G103</f>
        <v>0</v>
      </c>
      <c r="H66" s="14"/>
      <c r="I66" s="15"/>
    </row>
    <row r="67" spans="1:9" ht="17.25" customHeight="1">
      <c r="A67" s="41"/>
      <c r="B67" s="40"/>
      <c r="C67" s="12" t="s">
        <v>14</v>
      </c>
      <c r="D67" s="13">
        <f t="shared" si="8"/>
        <v>0</v>
      </c>
      <c r="E67" s="13">
        <v>0</v>
      </c>
      <c r="F67" s="13">
        <v>0</v>
      </c>
      <c r="G67" s="13">
        <v>0</v>
      </c>
      <c r="H67" s="14"/>
      <c r="I67" s="15"/>
    </row>
    <row r="68" spans="1:9" ht="13.5">
      <c r="A68" s="7">
        <v>1</v>
      </c>
      <c r="B68" s="7">
        <v>2</v>
      </c>
      <c r="C68" s="21">
        <v>3</v>
      </c>
      <c r="D68" s="21">
        <v>4</v>
      </c>
      <c r="E68" s="21">
        <v>5</v>
      </c>
      <c r="F68" s="21">
        <v>6</v>
      </c>
      <c r="G68" s="21">
        <v>7</v>
      </c>
      <c r="H68" s="14"/>
      <c r="I68" s="15"/>
    </row>
    <row r="69" spans="1:9" ht="15.75" customHeight="1">
      <c r="A69" s="41"/>
      <c r="B69" s="38" t="s">
        <v>114</v>
      </c>
      <c r="C69" s="12" t="s">
        <v>55</v>
      </c>
      <c r="D69" s="13">
        <f aca="true" t="shared" si="9" ref="D69:D76">SUM(E69:G69)</f>
        <v>583127.5</v>
      </c>
      <c r="E69" s="13">
        <f>E70+E72+E74</f>
        <v>163670.99999999997</v>
      </c>
      <c r="F69" s="13">
        <f>F70+F72+F74</f>
        <v>262632.4</v>
      </c>
      <c r="G69" s="13">
        <f>G70+G72+G74</f>
        <v>156824.1</v>
      </c>
      <c r="H69" s="14"/>
      <c r="I69" s="15"/>
    </row>
    <row r="70" spans="1:9" ht="15.75" customHeight="1">
      <c r="A70" s="41"/>
      <c r="B70" s="39"/>
      <c r="C70" s="12" t="s">
        <v>50</v>
      </c>
      <c r="D70" s="13">
        <f t="shared" si="9"/>
        <v>151248.4</v>
      </c>
      <c r="E70" s="13">
        <v>30000</v>
      </c>
      <c r="F70" s="13">
        <v>60000</v>
      </c>
      <c r="G70" s="13">
        <f>G59</f>
        <v>61248.4</v>
      </c>
      <c r="H70" s="14"/>
      <c r="I70" s="15"/>
    </row>
    <row r="71" spans="1:9" ht="15.75" customHeight="1">
      <c r="A71" s="41"/>
      <c r="B71" s="39"/>
      <c r="C71" s="16" t="s">
        <v>13</v>
      </c>
      <c r="D71" s="13">
        <f t="shared" si="9"/>
        <v>151248.4</v>
      </c>
      <c r="E71" s="13">
        <f>E70</f>
        <v>30000</v>
      </c>
      <c r="F71" s="13">
        <f>F70</f>
        <v>60000</v>
      </c>
      <c r="G71" s="13">
        <f>G70</f>
        <v>61248.4</v>
      </c>
      <c r="H71" s="14"/>
      <c r="I71" s="15"/>
    </row>
    <row r="72" spans="1:9" ht="15.75" customHeight="1">
      <c r="A72" s="41"/>
      <c r="B72" s="39"/>
      <c r="C72" s="12" t="s">
        <v>103</v>
      </c>
      <c r="D72" s="13">
        <f t="shared" si="9"/>
        <v>427559</v>
      </c>
      <c r="E72" s="13">
        <f>303+143639.8-7920-594-3094.6</f>
        <v>132334.19999999998</v>
      </c>
      <c r="F72" s="13">
        <f>606.1+100000+12000+100000-12000</f>
        <v>200606.1</v>
      </c>
      <c r="G72" s="13">
        <f>G61</f>
        <v>94618.7</v>
      </c>
      <c r="H72" s="14"/>
      <c r="I72" s="15"/>
    </row>
    <row r="73" spans="1:9" ht="15.75" customHeight="1">
      <c r="A73" s="41"/>
      <c r="B73" s="39"/>
      <c r="C73" s="16" t="s">
        <v>13</v>
      </c>
      <c r="D73" s="13">
        <f t="shared" si="9"/>
        <v>427559</v>
      </c>
      <c r="E73" s="13">
        <f>E72</f>
        <v>132334.19999999998</v>
      </c>
      <c r="F73" s="13">
        <f>F72</f>
        <v>200606.1</v>
      </c>
      <c r="G73" s="13">
        <f>G72</f>
        <v>94618.7</v>
      </c>
      <c r="H73" s="14"/>
      <c r="I73" s="15"/>
    </row>
    <row r="74" spans="1:9" ht="15.75" customHeight="1">
      <c r="A74" s="41"/>
      <c r="B74" s="39"/>
      <c r="C74" s="12" t="s">
        <v>12</v>
      </c>
      <c r="D74" s="13">
        <f t="shared" si="9"/>
        <v>4320.1</v>
      </c>
      <c r="E74" s="13">
        <f>'Прил №3 гор бюд.'!E44</f>
        <v>1336.8</v>
      </c>
      <c r="F74" s="13">
        <f>'Прил №3 гор бюд.'!F39</f>
        <v>2026.3</v>
      </c>
      <c r="G74" s="13">
        <f>'Прил №3 гор бюд.'!G39</f>
        <v>957</v>
      </c>
      <c r="H74" s="14"/>
      <c r="I74" s="15"/>
    </row>
    <row r="75" spans="1:9" ht="15.75" customHeight="1">
      <c r="A75" s="41"/>
      <c r="B75" s="39"/>
      <c r="C75" s="16" t="s">
        <v>13</v>
      </c>
      <c r="D75" s="13">
        <f t="shared" si="9"/>
        <v>0.1</v>
      </c>
      <c r="E75" s="13">
        <v>0</v>
      </c>
      <c r="F75" s="13">
        <v>0.1</v>
      </c>
      <c r="G75" s="13">
        <v>0</v>
      </c>
      <c r="H75" s="14"/>
      <c r="I75" s="15"/>
    </row>
    <row r="76" spans="1:9" ht="15.75" customHeight="1">
      <c r="A76" s="41"/>
      <c r="B76" s="40"/>
      <c r="C76" s="12" t="s">
        <v>14</v>
      </c>
      <c r="D76" s="13">
        <f t="shared" si="9"/>
        <v>0</v>
      </c>
      <c r="E76" s="13">
        <v>0</v>
      </c>
      <c r="F76" s="13">
        <v>0</v>
      </c>
      <c r="G76" s="13">
        <v>0</v>
      </c>
      <c r="H76" s="14"/>
      <c r="I76" s="15"/>
    </row>
    <row r="77" spans="1:9" ht="111.75" customHeight="1">
      <c r="A77" s="41"/>
      <c r="B77" s="45" t="s">
        <v>134</v>
      </c>
      <c r="C77" s="12" t="s">
        <v>50</v>
      </c>
      <c r="D77" s="13">
        <f>E77+F77+G77</f>
        <v>30000</v>
      </c>
      <c r="E77" s="13">
        <v>30000</v>
      </c>
      <c r="F77" s="13">
        <v>0</v>
      </c>
      <c r="G77" s="13">
        <v>0</v>
      </c>
      <c r="H77" s="14"/>
      <c r="I77" s="15"/>
    </row>
    <row r="78" spans="1:9" ht="113.25" customHeight="1">
      <c r="A78" s="41"/>
      <c r="B78" s="45"/>
      <c r="C78" s="12" t="s">
        <v>13</v>
      </c>
      <c r="D78" s="13">
        <f aca="true" t="shared" si="10" ref="D78:D84">E78+F78+G78</f>
        <v>30000</v>
      </c>
      <c r="E78" s="13">
        <v>30000</v>
      </c>
      <c r="F78" s="13">
        <v>0</v>
      </c>
      <c r="G78" s="13">
        <v>0</v>
      </c>
      <c r="H78" s="14"/>
      <c r="I78" s="15"/>
    </row>
    <row r="79" spans="1:9" ht="78" customHeight="1">
      <c r="A79" s="41"/>
      <c r="B79" s="45"/>
      <c r="C79" s="12" t="s">
        <v>103</v>
      </c>
      <c r="D79" s="13">
        <f>E79+F79+G79</f>
        <v>132334.19999999998</v>
      </c>
      <c r="E79" s="13">
        <f>E72</f>
        <v>132334.19999999998</v>
      </c>
      <c r="F79" s="13">
        <v>0</v>
      </c>
      <c r="G79" s="13">
        <v>0</v>
      </c>
      <c r="H79" s="14"/>
      <c r="I79" s="15"/>
    </row>
    <row r="80" spans="1:9" ht="60" customHeight="1">
      <c r="A80" s="41"/>
      <c r="B80" s="45"/>
      <c r="C80" s="12" t="s">
        <v>13</v>
      </c>
      <c r="D80" s="13">
        <f t="shared" si="10"/>
        <v>132334.19999999998</v>
      </c>
      <c r="E80" s="13">
        <f>E79</f>
        <v>132334.19999999998</v>
      </c>
      <c r="F80" s="13">
        <v>0</v>
      </c>
      <c r="G80" s="13">
        <v>0</v>
      </c>
      <c r="H80" s="14"/>
      <c r="I80" s="15"/>
    </row>
    <row r="81" spans="1:9" ht="13.5">
      <c r="A81" s="7">
        <v>1</v>
      </c>
      <c r="B81" s="7">
        <v>2</v>
      </c>
      <c r="C81" s="21">
        <v>3</v>
      </c>
      <c r="D81" s="21">
        <v>4</v>
      </c>
      <c r="E81" s="21">
        <v>5</v>
      </c>
      <c r="F81" s="21">
        <v>6</v>
      </c>
      <c r="G81" s="21">
        <v>7</v>
      </c>
      <c r="H81" s="14"/>
      <c r="I81" s="15"/>
    </row>
    <row r="82" spans="1:9" ht="108.75" customHeight="1">
      <c r="A82" s="41"/>
      <c r="B82" s="45" t="s">
        <v>136</v>
      </c>
      <c r="C82" s="12" t="s">
        <v>12</v>
      </c>
      <c r="D82" s="13">
        <f t="shared" si="10"/>
        <v>1336.8</v>
      </c>
      <c r="E82" s="13">
        <f>'Прил №3 гор бюд.'!E51</f>
        <v>1336.8</v>
      </c>
      <c r="F82" s="13">
        <f>'Прил №3 гор бюд.'!F51</f>
        <v>0</v>
      </c>
      <c r="G82" s="13">
        <f>'Прил №3 гор бюд.'!G51</f>
        <v>0</v>
      </c>
      <c r="H82" s="14"/>
      <c r="I82" s="15"/>
    </row>
    <row r="83" spans="1:9" ht="108.75" customHeight="1">
      <c r="A83" s="41"/>
      <c r="B83" s="45"/>
      <c r="C83" s="12" t="s">
        <v>13</v>
      </c>
      <c r="D83" s="13">
        <f t="shared" si="10"/>
        <v>0</v>
      </c>
      <c r="E83" s="13">
        <f>0</f>
        <v>0</v>
      </c>
      <c r="F83" s="13">
        <v>0</v>
      </c>
      <c r="G83" s="13">
        <v>0</v>
      </c>
      <c r="H83" s="14"/>
      <c r="I83" s="15"/>
    </row>
    <row r="84" spans="1:9" ht="55.5" customHeight="1">
      <c r="A84" s="41"/>
      <c r="B84" s="45"/>
      <c r="C84" s="12" t="s">
        <v>14</v>
      </c>
      <c r="D84" s="13">
        <f t="shared" si="10"/>
        <v>0</v>
      </c>
      <c r="E84" s="13">
        <v>0</v>
      </c>
      <c r="F84" s="13">
        <v>0</v>
      </c>
      <c r="G84" s="13">
        <v>0</v>
      </c>
      <c r="H84" s="14"/>
      <c r="I84" s="15"/>
    </row>
    <row r="85" spans="1:9" ht="21.75" customHeight="1">
      <c r="A85" s="41"/>
      <c r="B85" s="45" t="s">
        <v>140</v>
      </c>
      <c r="C85" s="12" t="s">
        <v>50</v>
      </c>
      <c r="D85" s="13">
        <f>E85+F85+G85</f>
        <v>60000</v>
      </c>
      <c r="E85" s="13">
        <v>0</v>
      </c>
      <c r="F85" s="13">
        <f>F70</f>
        <v>60000</v>
      </c>
      <c r="G85" s="13">
        <v>0</v>
      </c>
      <c r="H85" s="14"/>
      <c r="I85" s="15"/>
    </row>
    <row r="86" spans="1:9" ht="21.75" customHeight="1">
      <c r="A86" s="41"/>
      <c r="B86" s="45"/>
      <c r="C86" s="12" t="s">
        <v>13</v>
      </c>
      <c r="D86" s="13">
        <f aca="true" t="shared" si="11" ref="D86:D91">E86+F86+G86</f>
        <v>60000</v>
      </c>
      <c r="E86" s="13">
        <v>0</v>
      </c>
      <c r="F86" s="13">
        <v>60000</v>
      </c>
      <c r="G86" s="13">
        <v>0</v>
      </c>
      <c r="H86" s="14"/>
      <c r="I86" s="15"/>
    </row>
    <row r="87" spans="1:9" ht="21.75" customHeight="1">
      <c r="A87" s="41"/>
      <c r="B87" s="45"/>
      <c r="C87" s="12" t="s">
        <v>103</v>
      </c>
      <c r="D87" s="13">
        <f t="shared" si="11"/>
        <v>200606.1</v>
      </c>
      <c r="E87" s="13">
        <v>0</v>
      </c>
      <c r="F87" s="13">
        <f>606.1+100000+12000+100000-12000</f>
        <v>200606.1</v>
      </c>
      <c r="G87" s="13">
        <v>0</v>
      </c>
      <c r="H87" s="14"/>
      <c r="I87" s="15"/>
    </row>
    <row r="88" spans="1:9" ht="21.75" customHeight="1">
      <c r="A88" s="41"/>
      <c r="B88" s="45"/>
      <c r="C88" s="12" t="s">
        <v>13</v>
      </c>
      <c r="D88" s="13">
        <f t="shared" si="11"/>
        <v>200606.1</v>
      </c>
      <c r="E88" s="13">
        <v>0</v>
      </c>
      <c r="F88" s="13">
        <f>F87</f>
        <v>200606.1</v>
      </c>
      <c r="G88" s="13">
        <v>0</v>
      </c>
      <c r="H88" s="14"/>
      <c r="I88" s="15"/>
    </row>
    <row r="89" spans="1:9" ht="21.75" customHeight="1">
      <c r="A89" s="41"/>
      <c r="B89" s="45"/>
      <c r="C89" s="12" t="s">
        <v>12</v>
      </c>
      <c r="D89" s="13">
        <f t="shared" si="11"/>
        <v>2026.3</v>
      </c>
      <c r="E89" s="13">
        <v>0</v>
      </c>
      <c r="F89" s="13">
        <f>'Прил №3 гор бюд.'!F54+'Прил №3 гор бюд.'!F52</f>
        <v>2026.3</v>
      </c>
      <c r="G89" s="13">
        <v>0</v>
      </c>
      <c r="H89" s="14"/>
      <c r="I89" s="15"/>
    </row>
    <row r="90" spans="1:9" ht="21.75" customHeight="1">
      <c r="A90" s="41"/>
      <c r="B90" s="45"/>
      <c r="C90" s="12" t="s">
        <v>13</v>
      </c>
      <c r="D90" s="13">
        <f t="shared" si="11"/>
        <v>0.1</v>
      </c>
      <c r="E90" s="13">
        <v>0</v>
      </c>
      <c r="F90" s="13">
        <v>0.1</v>
      </c>
      <c r="G90" s="13">
        <v>0</v>
      </c>
      <c r="H90" s="14"/>
      <c r="I90" s="15"/>
    </row>
    <row r="91" spans="1:9" ht="21.75" customHeight="1">
      <c r="A91" s="41"/>
      <c r="B91" s="45"/>
      <c r="C91" s="12" t="s">
        <v>14</v>
      </c>
      <c r="D91" s="13">
        <f t="shared" si="11"/>
        <v>0</v>
      </c>
      <c r="E91" s="13">
        <v>0</v>
      </c>
      <c r="F91" s="13">
        <v>0</v>
      </c>
      <c r="G91" s="13">
        <v>0</v>
      </c>
      <c r="H91" s="14"/>
      <c r="I91" s="15"/>
    </row>
    <row r="92" spans="1:9" ht="15.75" customHeight="1">
      <c r="A92" s="38"/>
      <c r="B92" s="45" t="s">
        <v>139</v>
      </c>
      <c r="C92" s="12" t="s">
        <v>50</v>
      </c>
      <c r="D92" s="13">
        <f>E92+F92+G92</f>
        <v>61248.4</v>
      </c>
      <c r="E92" s="13">
        <v>0</v>
      </c>
      <c r="F92" s="13">
        <v>0</v>
      </c>
      <c r="G92" s="13">
        <f>G70</f>
        <v>61248.4</v>
      </c>
      <c r="H92" s="14"/>
      <c r="I92" s="15"/>
    </row>
    <row r="93" spans="1:9" ht="15.75" customHeight="1">
      <c r="A93" s="39"/>
      <c r="B93" s="45"/>
      <c r="C93" s="12" t="s">
        <v>13</v>
      </c>
      <c r="D93" s="13">
        <f aca="true" t="shared" si="12" ref="D93:D98">E93+F93+G93</f>
        <v>61248.4</v>
      </c>
      <c r="E93" s="13">
        <v>0</v>
      </c>
      <c r="F93" s="13">
        <v>0</v>
      </c>
      <c r="G93" s="13">
        <f>G92</f>
        <v>61248.4</v>
      </c>
      <c r="H93" s="14"/>
      <c r="I93" s="15"/>
    </row>
    <row r="94" spans="1:9" ht="15.75" customHeight="1">
      <c r="A94" s="39"/>
      <c r="B94" s="45"/>
      <c r="C94" s="12" t="s">
        <v>103</v>
      </c>
      <c r="D94" s="13">
        <f t="shared" si="12"/>
        <v>94618.7</v>
      </c>
      <c r="E94" s="13">
        <v>0</v>
      </c>
      <c r="F94" s="13">
        <v>0</v>
      </c>
      <c r="G94" s="13">
        <f>G72</f>
        <v>94618.7</v>
      </c>
      <c r="H94" s="14"/>
      <c r="I94" s="15"/>
    </row>
    <row r="95" spans="1:9" ht="15.75" customHeight="1">
      <c r="A95" s="39"/>
      <c r="B95" s="45"/>
      <c r="C95" s="12" t="s">
        <v>13</v>
      </c>
      <c r="D95" s="13">
        <f t="shared" si="12"/>
        <v>94909.1</v>
      </c>
      <c r="E95" s="13">
        <v>0</v>
      </c>
      <c r="F95" s="13">
        <v>0</v>
      </c>
      <c r="G95" s="13">
        <v>94909.1</v>
      </c>
      <c r="H95" s="14"/>
      <c r="I95" s="15"/>
    </row>
    <row r="96" spans="1:9" ht="15.75" customHeight="1">
      <c r="A96" s="39"/>
      <c r="B96" s="45"/>
      <c r="C96" s="12" t="s">
        <v>12</v>
      </c>
      <c r="D96" s="13">
        <f t="shared" si="12"/>
        <v>957</v>
      </c>
      <c r="E96" s="13">
        <v>0</v>
      </c>
      <c r="F96" s="13">
        <v>0</v>
      </c>
      <c r="G96" s="13">
        <f>G74</f>
        <v>957</v>
      </c>
      <c r="H96" s="14"/>
      <c r="I96" s="15"/>
    </row>
    <row r="97" spans="1:9" ht="15.75" customHeight="1">
      <c r="A97" s="39"/>
      <c r="B97" s="45"/>
      <c r="C97" s="12" t="s">
        <v>13</v>
      </c>
      <c r="D97" s="13">
        <f t="shared" si="12"/>
        <v>0</v>
      </c>
      <c r="E97" s="13">
        <v>0</v>
      </c>
      <c r="F97" s="13">
        <v>0</v>
      </c>
      <c r="G97" s="13">
        <v>0</v>
      </c>
      <c r="H97" s="14"/>
      <c r="I97" s="15"/>
    </row>
    <row r="98" spans="1:9" ht="15.75" customHeight="1">
      <c r="A98" s="39"/>
      <c r="B98" s="45"/>
      <c r="C98" s="12" t="s">
        <v>14</v>
      </c>
      <c r="D98" s="13">
        <f t="shared" si="12"/>
        <v>0</v>
      </c>
      <c r="E98" s="13">
        <v>0</v>
      </c>
      <c r="F98" s="13">
        <v>0</v>
      </c>
      <c r="G98" s="13">
        <v>0</v>
      </c>
      <c r="H98" s="14"/>
      <c r="I98" s="15"/>
    </row>
    <row r="99" spans="1:9" ht="15" customHeight="1">
      <c r="A99" s="39"/>
      <c r="B99" s="38" t="s">
        <v>120</v>
      </c>
      <c r="C99" s="12" t="s">
        <v>55</v>
      </c>
      <c r="D99" s="13">
        <f aca="true" t="shared" si="13" ref="D99:D105">SUM(E99:G99)</f>
        <v>3125.7999999999997</v>
      </c>
      <c r="E99" s="13">
        <f>E100+E101+E103</f>
        <v>3125.7999999999997</v>
      </c>
      <c r="F99" s="13">
        <f>F100+F101+F103</f>
        <v>0</v>
      </c>
      <c r="G99" s="13">
        <f>G100+G101+G103</f>
        <v>0</v>
      </c>
      <c r="H99" s="14"/>
      <c r="I99" s="15"/>
    </row>
    <row r="100" spans="1:9" ht="13.5">
      <c r="A100" s="39"/>
      <c r="B100" s="39"/>
      <c r="C100" s="12" t="s">
        <v>10</v>
      </c>
      <c r="D100" s="13">
        <f t="shared" si="13"/>
        <v>0</v>
      </c>
      <c r="E100" s="13">
        <v>0</v>
      </c>
      <c r="F100" s="13">
        <v>0</v>
      </c>
      <c r="G100" s="13">
        <v>0</v>
      </c>
      <c r="H100" s="14"/>
      <c r="I100" s="15"/>
    </row>
    <row r="101" spans="1:9" ht="15" customHeight="1">
      <c r="A101" s="39"/>
      <c r="B101" s="39"/>
      <c r="C101" s="12" t="s">
        <v>103</v>
      </c>
      <c r="D101" s="13">
        <f t="shared" si="13"/>
        <v>3094.6</v>
      </c>
      <c r="E101" s="13">
        <f>0+3094.6</f>
        <v>3094.6</v>
      </c>
      <c r="F101" s="13">
        <v>0</v>
      </c>
      <c r="G101" s="13">
        <v>0</v>
      </c>
      <c r="H101" s="14"/>
      <c r="I101" s="15"/>
    </row>
    <row r="102" spans="1:9" ht="15" customHeight="1">
      <c r="A102" s="39"/>
      <c r="B102" s="39"/>
      <c r="C102" s="16" t="s">
        <v>13</v>
      </c>
      <c r="D102" s="13">
        <f t="shared" si="13"/>
        <v>3094.6</v>
      </c>
      <c r="E102" s="13">
        <f>E101</f>
        <v>3094.6</v>
      </c>
      <c r="F102" s="13">
        <f>F101</f>
        <v>0</v>
      </c>
      <c r="G102" s="13">
        <f>G101</f>
        <v>0</v>
      </c>
      <c r="H102" s="14"/>
      <c r="I102" s="15"/>
    </row>
    <row r="103" spans="1:9" ht="13.5">
      <c r="A103" s="39"/>
      <c r="B103" s="39"/>
      <c r="C103" s="12" t="s">
        <v>12</v>
      </c>
      <c r="D103" s="13">
        <f t="shared" si="13"/>
        <v>31.2</v>
      </c>
      <c r="E103" s="13">
        <f>'Прил №3 гор бюд.'!E57</f>
        <v>31.2</v>
      </c>
      <c r="F103" s="13">
        <f>'Прил №3 гор бюд.'!F57</f>
        <v>0</v>
      </c>
      <c r="G103" s="13">
        <f>'Прил №3 гор бюд.'!G57</f>
        <v>0</v>
      </c>
      <c r="H103" s="14"/>
      <c r="I103" s="15"/>
    </row>
    <row r="104" spans="1:9" ht="13.5">
      <c r="A104" s="39"/>
      <c r="B104" s="39"/>
      <c r="C104" s="12" t="s">
        <v>13</v>
      </c>
      <c r="D104" s="13">
        <f t="shared" si="13"/>
        <v>0</v>
      </c>
      <c r="E104" s="13">
        <v>0</v>
      </c>
      <c r="F104" s="13">
        <v>0</v>
      </c>
      <c r="G104" s="13">
        <v>0</v>
      </c>
      <c r="H104" s="14"/>
      <c r="I104" s="15"/>
    </row>
    <row r="105" spans="1:9" ht="13.5">
      <c r="A105" s="39"/>
      <c r="B105" s="40"/>
      <c r="C105" s="12" t="s">
        <v>14</v>
      </c>
      <c r="D105" s="13">
        <f t="shared" si="13"/>
        <v>0</v>
      </c>
      <c r="E105" s="13">
        <v>0</v>
      </c>
      <c r="F105" s="13">
        <v>0</v>
      </c>
      <c r="G105" s="13">
        <v>0</v>
      </c>
      <c r="H105" s="14"/>
      <c r="I105" s="15"/>
    </row>
    <row r="106" spans="1:9" ht="15" customHeight="1">
      <c r="A106" s="39"/>
      <c r="B106" s="12" t="s">
        <v>149</v>
      </c>
      <c r="C106" s="12"/>
      <c r="D106" s="13"/>
      <c r="E106" s="13"/>
      <c r="F106" s="13"/>
      <c r="G106" s="13"/>
      <c r="H106" s="14"/>
      <c r="I106" s="15"/>
    </row>
    <row r="107" spans="1:9" ht="13.5">
      <c r="A107" s="7">
        <v>1</v>
      </c>
      <c r="B107" s="7">
        <v>2</v>
      </c>
      <c r="C107" s="21">
        <v>3</v>
      </c>
      <c r="D107" s="21">
        <v>4</v>
      </c>
      <c r="E107" s="21">
        <v>5</v>
      </c>
      <c r="F107" s="21">
        <v>6</v>
      </c>
      <c r="G107" s="21">
        <v>7</v>
      </c>
      <c r="H107" s="14"/>
      <c r="I107" s="15"/>
    </row>
    <row r="108" spans="1:9" ht="30.75" customHeight="1">
      <c r="A108" s="12" t="s">
        <v>101</v>
      </c>
      <c r="B108" s="12" t="s">
        <v>111</v>
      </c>
      <c r="C108" s="12"/>
      <c r="D108" s="13"/>
      <c r="E108" s="13"/>
      <c r="F108" s="13"/>
      <c r="G108" s="13"/>
      <c r="H108" s="14"/>
      <c r="I108" s="15"/>
    </row>
    <row r="109" spans="1:9" ht="13.5" hidden="1">
      <c r="A109" s="12"/>
      <c r="B109" s="12"/>
      <c r="C109" s="12"/>
      <c r="D109" s="13"/>
      <c r="E109" s="13"/>
      <c r="F109" s="13"/>
      <c r="G109" s="13"/>
      <c r="H109" s="14"/>
      <c r="I109" s="15"/>
    </row>
    <row r="110" spans="1:9" ht="18.75" customHeight="1" hidden="1">
      <c r="A110" s="12"/>
      <c r="B110" s="12"/>
      <c r="C110" s="12"/>
      <c r="D110" s="13"/>
      <c r="E110" s="13"/>
      <c r="F110" s="13"/>
      <c r="G110" s="13"/>
      <c r="H110" s="14"/>
      <c r="I110" s="15"/>
    </row>
    <row r="111" spans="1:9" ht="15" customHeight="1" hidden="1">
      <c r="A111" s="12"/>
      <c r="B111" s="12"/>
      <c r="C111" s="16"/>
      <c r="D111" s="13"/>
      <c r="E111" s="13"/>
      <c r="F111" s="13"/>
      <c r="G111" s="13"/>
      <c r="H111" s="14"/>
      <c r="I111" s="15"/>
    </row>
    <row r="112" spans="1:9" ht="13.5" hidden="1">
      <c r="A112" s="12"/>
      <c r="B112" s="12"/>
      <c r="C112" s="12"/>
      <c r="D112" s="13"/>
      <c r="E112" s="13"/>
      <c r="F112" s="13"/>
      <c r="G112" s="13"/>
      <c r="H112" s="14"/>
      <c r="I112" s="15"/>
    </row>
    <row r="113" spans="1:9" ht="13.5" hidden="1">
      <c r="A113" s="12"/>
      <c r="B113" s="12"/>
      <c r="C113" s="12"/>
      <c r="D113" s="13"/>
      <c r="E113" s="13"/>
      <c r="F113" s="13"/>
      <c r="G113" s="13"/>
      <c r="H113" s="14"/>
      <c r="I113" s="15"/>
    </row>
    <row r="114" spans="1:9" ht="13.5" hidden="1">
      <c r="A114" s="12"/>
      <c r="B114" s="12"/>
      <c r="C114" s="12"/>
      <c r="D114" s="13"/>
      <c r="E114" s="13"/>
      <c r="F114" s="13"/>
      <c r="G114" s="13"/>
      <c r="H114" s="14"/>
      <c r="I114" s="15"/>
    </row>
    <row r="115" spans="1:9" ht="15" customHeight="1">
      <c r="A115" s="41" t="s">
        <v>104</v>
      </c>
      <c r="B115" s="41" t="s">
        <v>107</v>
      </c>
      <c r="C115" s="12" t="s">
        <v>55</v>
      </c>
      <c r="D115" s="13">
        <f aca="true" t="shared" si="14" ref="D115:D121">SUM(E115:G115)</f>
        <v>8000</v>
      </c>
      <c r="E115" s="13">
        <f>E116+E117+E119</f>
        <v>8000</v>
      </c>
      <c r="F115" s="13">
        <f>F116+F117+F119</f>
        <v>0</v>
      </c>
      <c r="G115" s="13">
        <f>G116+G117+G119</f>
        <v>0</v>
      </c>
      <c r="H115" s="14"/>
      <c r="I115" s="15"/>
    </row>
    <row r="116" spans="1:9" ht="13.5">
      <c r="A116" s="41"/>
      <c r="B116" s="41"/>
      <c r="C116" s="12" t="s">
        <v>10</v>
      </c>
      <c r="D116" s="13">
        <f t="shared" si="14"/>
        <v>0</v>
      </c>
      <c r="E116" s="13">
        <v>0</v>
      </c>
      <c r="F116" s="13">
        <v>0</v>
      </c>
      <c r="G116" s="13">
        <v>0</v>
      </c>
      <c r="H116" s="14"/>
      <c r="I116" s="15"/>
    </row>
    <row r="117" spans="1:9" ht="15.75" customHeight="1">
      <c r="A117" s="41"/>
      <c r="B117" s="41"/>
      <c r="C117" s="12" t="s">
        <v>103</v>
      </c>
      <c r="D117" s="13">
        <f t="shared" si="14"/>
        <v>7920</v>
      </c>
      <c r="E117" s="13">
        <f>0+7920</f>
        <v>7920</v>
      </c>
      <c r="F117" s="13">
        <v>0</v>
      </c>
      <c r="G117" s="13">
        <v>0</v>
      </c>
      <c r="H117" s="14"/>
      <c r="I117" s="15"/>
    </row>
    <row r="118" spans="1:9" ht="13.5" customHeight="1">
      <c r="A118" s="41"/>
      <c r="B118" s="41"/>
      <c r="C118" s="16" t="s">
        <v>13</v>
      </c>
      <c r="D118" s="13">
        <f t="shared" si="14"/>
        <v>7920</v>
      </c>
      <c r="E118" s="13">
        <f>E117</f>
        <v>7920</v>
      </c>
      <c r="F118" s="13">
        <f>F117</f>
        <v>0</v>
      </c>
      <c r="G118" s="13">
        <f>G117</f>
        <v>0</v>
      </c>
      <c r="H118" s="14"/>
      <c r="I118" s="15"/>
    </row>
    <row r="119" spans="1:9" ht="13.5">
      <c r="A119" s="41"/>
      <c r="B119" s="41"/>
      <c r="C119" s="12" t="s">
        <v>12</v>
      </c>
      <c r="D119" s="13">
        <f t="shared" si="14"/>
        <v>80</v>
      </c>
      <c r="E119" s="13">
        <f>'Прил №3 гор бюд.'!E68</f>
        <v>80</v>
      </c>
      <c r="F119" s="13">
        <f>'Прил №3 гор бюд.'!F68</f>
        <v>0</v>
      </c>
      <c r="G119" s="13">
        <f>'Прил №3 гор бюд.'!G68</f>
        <v>0</v>
      </c>
      <c r="H119" s="14"/>
      <c r="I119" s="15"/>
    </row>
    <row r="120" spans="1:9" ht="13.5">
      <c r="A120" s="41"/>
      <c r="B120" s="41"/>
      <c r="C120" s="12" t="s">
        <v>13</v>
      </c>
      <c r="D120" s="13">
        <f t="shared" si="14"/>
        <v>0</v>
      </c>
      <c r="E120" s="13">
        <v>0</v>
      </c>
      <c r="F120" s="13">
        <v>0</v>
      </c>
      <c r="G120" s="13">
        <v>0</v>
      </c>
      <c r="H120" s="14"/>
      <c r="I120" s="15"/>
    </row>
    <row r="121" spans="1:9" ht="13.5">
      <c r="A121" s="41"/>
      <c r="B121" s="41"/>
      <c r="C121" s="12" t="s">
        <v>14</v>
      </c>
      <c r="D121" s="13">
        <f t="shared" si="14"/>
        <v>0</v>
      </c>
      <c r="E121" s="13">
        <v>0</v>
      </c>
      <c r="F121" s="13">
        <v>0</v>
      </c>
      <c r="G121" s="13">
        <v>0</v>
      </c>
      <c r="H121" s="14"/>
      <c r="I121" s="15"/>
    </row>
    <row r="122" spans="1:9" ht="15" customHeight="1">
      <c r="A122" s="41" t="s">
        <v>105</v>
      </c>
      <c r="B122" s="41" t="s">
        <v>106</v>
      </c>
      <c r="C122" s="12" t="s">
        <v>55</v>
      </c>
      <c r="D122" s="13">
        <f aca="true" t="shared" si="15" ref="D122:D128">SUM(E122:G122)</f>
        <v>600</v>
      </c>
      <c r="E122" s="13">
        <f>E123+E124+E126</f>
        <v>600</v>
      </c>
      <c r="F122" s="13">
        <f>F123+F124+F126</f>
        <v>0</v>
      </c>
      <c r="G122" s="13">
        <f>G123+G124+G126</f>
        <v>0</v>
      </c>
      <c r="H122" s="14"/>
      <c r="I122" s="15"/>
    </row>
    <row r="123" spans="1:9" ht="13.5">
      <c r="A123" s="41"/>
      <c r="B123" s="41"/>
      <c r="C123" s="12" t="s">
        <v>10</v>
      </c>
      <c r="D123" s="13">
        <f t="shared" si="15"/>
        <v>0</v>
      </c>
      <c r="E123" s="13">
        <v>0</v>
      </c>
      <c r="F123" s="13">
        <v>0</v>
      </c>
      <c r="G123" s="13">
        <v>0</v>
      </c>
      <c r="H123" s="14"/>
      <c r="I123" s="15"/>
    </row>
    <row r="124" spans="1:9" ht="14.25" customHeight="1">
      <c r="A124" s="41"/>
      <c r="B124" s="41"/>
      <c r="C124" s="12" t="s">
        <v>103</v>
      </c>
      <c r="D124" s="13">
        <f t="shared" si="15"/>
        <v>594</v>
      </c>
      <c r="E124" s="13">
        <f>0+594</f>
        <v>594</v>
      </c>
      <c r="F124" s="13">
        <v>0</v>
      </c>
      <c r="G124" s="13">
        <v>0</v>
      </c>
      <c r="H124" s="14"/>
      <c r="I124" s="15"/>
    </row>
    <row r="125" spans="1:9" ht="15" customHeight="1">
      <c r="A125" s="41"/>
      <c r="B125" s="41"/>
      <c r="C125" s="16" t="s">
        <v>13</v>
      </c>
      <c r="D125" s="13">
        <f t="shared" si="15"/>
        <v>594</v>
      </c>
      <c r="E125" s="13">
        <f>E124</f>
        <v>594</v>
      </c>
      <c r="F125" s="13">
        <f>F124</f>
        <v>0</v>
      </c>
      <c r="G125" s="13">
        <f>G124</f>
        <v>0</v>
      </c>
      <c r="H125" s="14"/>
      <c r="I125" s="15"/>
    </row>
    <row r="126" spans="1:9" ht="13.5">
      <c r="A126" s="41"/>
      <c r="B126" s="41"/>
      <c r="C126" s="12" t="s">
        <v>12</v>
      </c>
      <c r="D126" s="13">
        <f t="shared" si="15"/>
        <v>6</v>
      </c>
      <c r="E126" s="13">
        <f>'Прил №3 гор бюд.'!E71</f>
        <v>6</v>
      </c>
      <c r="F126" s="13">
        <f>'Прил №3 гор бюд.'!F71</f>
        <v>0</v>
      </c>
      <c r="G126" s="13">
        <f>'Прил №3 гор бюд.'!G71</f>
        <v>0</v>
      </c>
      <c r="H126" s="14"/>
      <c r="I126" s="15"/>
    </row>
    <row r="127" spans="1:9" ht="13.5">
      <c r="A127" s="41"/>
      <c r="B127" s="41"/>
      <c r="C127" s="12" t="s">
        <v>13</v>
      </c>
      <c r="D127" s="13">
        <f t="shared" si="15"/>
        <v>0</v>
      </c>
      <c r="E127" s="13">
        <v>0</v>
      </c>
      <c r="F127" s="13">
        <v>0</v>
      </c>
      <c r="G127" s="13">
        <v>0</v>
      </c>
      <c r="H127" s="14"/>
      <c r="I127" s="15"/>
    </row>
    <row r="128" spans="1:9" ht="13.5">
      <c r="A128" s="41"/>
      <c r="B128" s="41"/>
      <c r="C128" s="12" t="s">
        <v>14</v>
      </c>
      <c r="D128" s="13">
        <f t="shared" si="15"/>
        <v>0</v>
      </c>
      <c r="E128" s="13">
        <v>0</v>
      </c>
      <c r="F128" s="13">
        <v>0</v>
      </c>
      <c r="G128" s="13">
        <v>0</v>
      </c>
      <c r="H128" s="14"/>
      <c r="I128" s="15"/>
    </row>
    <row r="129" spans="1:9" ht="15" customHeight="1">
      <c r="A129" s="41" t="s">
        <v>109</v>
      </c>
      <c r="B129" s="41" t="s">
        <v>132</v>
      </c>
      <c r="C129" s="12" t="s">
        <v>55</v>
      </c>
      <c r="D129" s="13">
        <f aca="true" t="shared" si="16" ref="D129:D136">SUM(E129:G129)</f>
        <v>8853.800000000001</v>
      </c>
      <c r="E129" s="13">
        <f>E130+E132+E134</f>
        <v>8853.800000000001</v>
      </c>
      <c r="F129" s="13">
        <f>F130+F132+F134</f>
        <v>0</v>
      </c>
      <c r="G129" s="13">
        <f>G130+G132+G134</f>
        <v>0</v>
      </c>
      <c r="H129" s="14"/>
      <c r="I129" s="15"/>
    </row>
    <row r="130" spans="1:9" ht="15" customHeight="1">
      <c r="A130" s="41"/>
      <c r="B130" s="41"/>
      <c r="C130" s="12" t="s">
        <v>50</v>
      </c>
      <c r="D130" s="13">
        <f t="shared" si="16"/>
        <v>8853.800000000001</v>
      </c>
      <c r="E130" s="13">
        <f>0+11339.7-2485.9</f>
        <v>8853.800000000001</v>
      </c>
      <c r="F130" s="13">
        <v>0</v>
      </c>
      <c r="G130" s="13">
        <v>0</v>
      </c>
      <c r="H130" s="14"/>
      <c r="I130" s="15"/>
    </row>
    <row r="131" spans="1:9" ht="15" customHeight="1">
      <c r="A131" s="41"/>
      <c r="B131" s="41"/>
      <c r="C131" s="16" t="s">
        <v>13</v>
      </c>
      <c r="D131" s="13">
        <f t="shared" si="16"/>
        <v>8853.800000000001</v>
      </c>
      <c r="E131" s="13">
        <f>E130</f>
        <v>8853.800000000001</v>
      </c>
      <c r="F131" s="13">
        <f>F130</f>
        <v>0</v>
      </c>
      <c r="G131" s="13">
        <f>G130</f>
        <v>0</v>
      </c>
      <c r="H131" s="14"/>
      <c r="I131" s="15"/>
    </row>
    <row r="132" spans="1:9" ht="15" customHeight="1">
      <c r="A132" s="41"/>
      <c r="B132" s="41"/>
      <c r="C132" s="12" t="s">
        <v>103</v>
      </c>
      <c r="D132" s="13">
        <f t="shared" si="16"/>
        <v>0</v>
      </c>
      <c r="E132" s="13">
        <v>0</v>
      </c>
      <c r="F132" s="13">
        <v>0</v>
      </c>
      <c r="G132" s="13">
        <v>0</v>
      </c>
      <c r="H132" s="14"/>
      <c r="I132" s="15"/>
    </row>
    <row r="133" spans="1:9" ht="15" customHeight="1">
      <c r="A133" s="41"/>
      <c r="B133" s="41"/>
      <c r="C133" s="16" t="s">
        <v>13</v>
      </c>
      <c r="D133" s="13">
        <f t="shared" si="16"/>
        <v>0</v>
      </c>
      <c r="E133" s="13">
        <v>0</v>
      </c>
      <c r="F133" s="13">
        <f>F132</f>
        <v>0</v>
      </c>
      <c r="G133" s="13">
        <f>G132</f>
        <v>0</v>
      </c>
      <c r="H133" s="14"/>
      <c r="I133" s="15"/>
    </row>
    <row r="134" spans="1:9" ht="15" customHeight="1">
      <c r="A134" s="41"/>
      <c r="B134" s="41"/>
      <c r="C134" s="12" t="s">
        <v>12</v>
      </c>
      <c r="D134" s="13">
        <f t="shared" si="16"/>
        <v>0</v>
      </c>
      <c r="E134" s="13">
        <f>'Прил №3 гор бюд.'!E73</f>
        <v>0</v>
      </c>
      <c r="F134" s="13">
        <f>'Прил №3 гор бюд.'!F90</f>
        <v>0</v>
      </c>
      <c r="G134" s="13">
        <f>'Прил №3 гор бюд.'!G90</f>
        <v>0</v>
      </c>
      <c r="H134" s="14"/>
      <c r="I134" s="15"/>
    </row>
    <row r="135" spans="1:9" ht="15" customHeight="1">
      <c r="A135" s="41"/>
      <c r="B135" s="41"/>
      <c r="C135" s="12" t="s">
        <v>13</v>
      </c>
      <c r="D135" s="13">
        <f t="shared" si="16"/>
        <v>0</v>
      </c>
      <c r="E135" s="13">
        <v>0</v>
      </c>
      <c r="F135" s="13">
        <v>0</v>
      </c>
      <c r="G135" s="13">
        <v>0</v>
      </c>
      <c r="H135" s="14"/>
      <c r="I135" s="15"/>
    </row>
    <row r="136" spans="1:9" ht="15" customHeight="1">
      <c r="A136" s="41"/>
      <c r="B136" s="41"/>
      <c r="C136" s="12" t="s">
        <v>14</v>
      </c>
      <c r="D136" s="13">
        <f t="shared" si="16"/>
        <v>0</v>
      </c>
      <c r="E136" s="13">
        <v>0</v>
      </c>
      <c r="F136" s="13">
        <v>0</v>
      </c>
      <c r="G136" s="13">
        <v>0</v>
      </c>
      <c r="H136" s="14"/>
      <c r="I136" s="15"/>
    </row>
    <row r="137" spans="1:9" ht="24.75" customHeight="1">
      <c r="A137" s="52" t="s">
        <v>116</v>
      </c>
      <c r="B137" s="53" t="s">
        <v>151</v>
      </c>
      <c r="C137" s="12" t="s">
        <v>55</v>
      </c>
      <c r="D137" s="13">
        <f aca="true" t="shared" si="17" ref="D137:D153">G137+F137+E137</f>
        <v>379800</v>
      </c>
      <c r="E137" s="13">
        <f>E138+E140+E142</f>
        <v>82000</v>
      </c>
      <c r="F137" s="13">
        <f>F138+F140+F142</f>
        <v>297800</v>
      </c>
      <c r="G137" s="13">
        <f>G138+G140+G142</f>
        <v>0</v>
      </c>
      <c r="H137" s="14"/>
      <c r="I137" s="15"/>
    </row>
    <row r="138" spans="1:9" ht="24.75" customHeight="1">
      <c r="A138" s="52"/>
      <c r="B138" s="53"/>
      <c r="C138" s="12" t="s">
        <v>50</v>
      </c>
      <c r="D138" s="13">
        <f t="shared" si="17"/>
        <v>379800</v>
      </c>
      <c r="E138" s="13">
        <f>0+82000</f>
        <v>82000</v>
      </c>
      <c r="F138" s="13">
        <f>0+297800</f>
        <v>297800</v>
      </c>
      <c r="G138" s="13">
        <v>0</v>
      </c>
      <c r="H138" s="14"/>
      <c r="I138" s="15"/>
    </row>
    <row r="139" spans="1:9" ht="24.75" customHeight="1">
      <c r="A139" s="52"/>
      <c r="B139" s="53"/>
      <c r="C139" s="16" t="s">
        <v>13</v>
      </c>
      <c r="D139" s="13">
        <f t="shared" si="17"/>
        <v>379800</v>
      </c>
      <c r="E139" s="13">
        <v>82000</v>
      </c>
      <c r="F139" s="13">
        <v>297800</v>
      </c>
      <c r="G139" s="13">
        <v>0</v>
      </c>
      <c r="H139" s="14"/>
      <c r="I139" s="15"/>
    </row>
    <row r="140" spans="1:9" ht="24.75" customHeight="1">
      <c r="A140" s="52"/>
      <c r="B140" s="53"/>
      <c r="C140" s="12" t="s">
        <v>103</v>
      </c>
      <c r="D140" s="13">
        <f t="shared" si="17"/>
        <v>0</v>
      </c>
      <c r="E140" s="13">
        <v>0</v>
      </c>
      <c r="F140" s="13">
        <v>0</v>
      </c>
      <c r="G140" s="13">
        <v>0</v>
      </c>
      <c r="H140" s="14"/>
      <c r="I140" s="15"/>
    </row>
    <row r="141" spans="1:9" ht="24.75" customHeight="1">
      <c r="A141" s="52"/>
      <c r="B141" s="53"/>
      <c r="C141" s="16" t="s">
        <v>13</v>
      </c>
      <c r="D141" s="13">
        <f t="shared" si="17"/>
        <v>0</v>
      </c>
      <c r="E141" s="13">
        <v>0</v>
      </c>
      <c r="F141" s="13">
        <v>0</v>
      </c>
      <c r="G141" s="13">
        <v>0</v>
      </c>
      <c r="H141" s="14"/>
      <c r="I141" s="15"/>
    </row>
    <row r="142" spans="1:9" ht="24.75" customHeight="1">
      <c r="A142" s="52"/>
      <c r="B142" s="53"/>
      <c r="C142" s="12" t="s">
        <v>12</v>
      </c>
      <c r="D142" s="13">
        <f t="shared" si="17"/>
        <v>0</v>
      </c>
      <c r="E142" s="13">
        <v>0</v>
      </c>
      <c r="F142" s="13">
        <v>0</v>
      </c>
      <c r="G142" s="13">
        <v>0</v>
      </c>
      <c r="H142" s="14"/>
      <c r="I142" s="15"/>
    </row>
    <row r="143" spans="1:9" ht="24.75" customHeight="1">
      <c r="A143" s="52"/>
      <c r="B143" s="53"/>
      <c r="C143" s="12" t="s">
        <v>13</v>
      </c>
      <c r="D143" s="13">
        <f t="shared" si="17"/>
        <v>0</v>
      </c>
      <c r="E143" s="13">
        <v>0</v>
      </c>
      <c r="F143" s="13">
        <v>0</v>
      </c>
      <c r="G143" s="13">
        <v>0</v>
      </c>
      <c r="H143" s="14"/>
      <c r="I143" s="15"/>
    </row>
    <row r="144" spans="1:9" ht="38.25" customHeight="1">
      <c r="A144" s="52"/>
      <c r="B144" s="53"/>
      <c r="C144" s="12" t="s">
        <v>14</v>
      </c>
      <c r="D144" s="13">
        <f t="shared" si="17"/>
        <v>0</v>
      </c>
      <c r="E144" s="13">
        <v>0</v>
      </c>
      <c r="F144" s="13">
        <v>0</v>
      </c>
      <c r="G144" s="13">
        <v>0</v>
      </c>
      <c r="H144" s="14"/>
      <c r="I144" s="15"/>
    </row>
    <row r="145" spans="1:9" ht="13.5">
      <c r="A145" s="7">
        <v>1</v>
      </c>
      <c r="B145" s="7">
        <v>2</v>
      </c>
      <c r="C145" s="21">
        <v>3</v>
      </c>
      <c r="D145" s="21">
        <v>4</v>
      </c>
      <c r="E145" s="21">
        <v>5</v>
      </c>
      <c r="F145" s="21">
        <v>6</v>
      </c>
      <c r="G145" s="21">
        <v>7</v>
      </c>
      <c r="H145" s="14"/>
      <c r="I145" s="15"/>
    </row>
    <row r="146" spans="1:9" ht="15" customHeight="1">
      <c r="A146" s="52" t="s">
        <v>117</v>
      </c>
      <c r="B146" s="53" t="s">
        <v>124</v>
      </c>
      <c r="C146" s="12" t="s">
        <v>55</v>
      </c>
      <c r="D146" s="13">
        <f t="shared" si="17"/>
        <v>200</v>
      </c>
      <c r="E146" s="13">
        <f>E147+E149+E151</f>
        <v>0</v>
      </c>
      <c r="F146" s="13">
        <f>F147+F149+F151</f>
        <v>200</v>
      </c>
      <c r="G146" s="13">
        <f>G147+G149+G151</f>
        <v>0</v>
      </c>
      <c r="H146" s="14"/>
      <c r="I146" s="15"/>
    </row>
    <row r="147" spans="1:9" ht="15" customHeight="1">
      <c r="A147" s="52"/>
      <c r="B147" s="53"/>
      <c r="C147" s="12" t="s">
        <v>50</v>
      </c>
      <c r="D147" s="13">
        <f t="shared" si="17"/>
        <v>200</v>
      </c>
      <c r="E147" s="13">
        <v>0</v>
      </c>
      <c r="F147" s="13">
        <f>0+200</f>
        <v>200</v>
      </c>
      <c r="G147" s="13">
        <v>0</v>
      </c>
      <c r="H147" s="14"/>
      <c r="I147" s="15"/>
    </row>
    <row r="148" spans="1:9" ht="15" customHeight="1">
      <c r="A148" s="52"/>
      <c r="B148" s="53"/>
      <c r="C148" s="16" t="s">
        <v>13</v>
      </c>
      <c r="D148" s="13">
        <f t="shared" si="17"/>
        <v>200</v>
      </c>
      <c r="E148" s="13">
        <v>0</v>
      </c>
      <c r="F148" s="13">
        <f>F147</f>
        <v>200</v>
      </c>
      <c r="G148" s="13">
        <v>0</v>
      </c>
      <c r="H148" s="14"/>
      <c r="I148" s="15"/>
    </row>
    <row r="149" spans="1:9" ht="15" customHeight="1">
      <c r="A149" s="52"/>
      <c r="B149" s="53"/>
      <c r="C149" s="12" t="s">
        <v>103</v>
      </c>
      <c r="D149" s="13">
        <f t="shared" si="17"/>
        <v>0</v>
      </c>
      <c r="E149" s="13">
        <v>0</v>
      </c>
      <c r="F149" s="13">
        <v>0</v>
      </c>
      <c r="G149" s="13">
        <v>0</v>
      </c>
      <c r="H149" s="14"/>
      <c r="I149" s="15"/>
    </row>
    <row r="150" spans="1:9" ht="15" customHeight="1">
      <c r="A150" s="52"/>
      <c r="B150" s="53"/>
      <c r="C150" s="16" t="s">
        <v>13</v>
      </c>
      <c r="D150" s="13">
        <f t="shared" si="17"/>
        <v>0</v>
      </c>
      <c r="E150" s="13">
        <v>0</v>
      </c>
      <c r="F150" s="13">
        <v>0</v>
      </c>
      <c r="G150" s="13">
        <v>0</v>
      </c>
      <c r="H150" s="14"/>
      <c r="I150" s="15"/>
    </row>
    <row r="151" spans="1:9" ht="15" customHeight="1">
      <c r="A151" s="52"/>
      <c r="B151" s="53"/>
      <c r="C151" s="12" t="s">
        <v>12</v>
      </c>
      <c r="D151" s="13">
        <f t="shared" si="17"/>
        <v>0</v>
      </c>
      <c r="E151" s="13">
        <v>0</v>
      </c>
      <c r="F151" s="13">
        <v>0</v>
      </c>
      <c r="G151" s="13">
        <v>0</v>
      </c>
      <c r="H151" s="14"/>
      <c r="I151" s="15"/>
    </row>
    <row r="152" spans="1:9" ht="15" customHeight="1">
      <c r="A152" s="52"/>
      <c r="B152" s="53"/>
      <c r="C152" s="12" t="s">
        <v>13</v>
      </c>
      <c r="D152" s="13">
        <f t="shared" si="17"/>
        <v>0</v>
      </c>
      <c r="E152" s="13">
        <v>0</v>
      </c>
      <c r="F152" s="13">
        <v>0</v>
      </c>
      <c r="G152" s="13">
        <v>0</v>
      </c>
      <c r="H152" s="14"/>
      <c r="I152" s="15"/>
    </row>
    <row r="153" spans="1:9" ht="15" customHeight="1">
      <c r="A153" s="52"/>
      <c r="B153" s="53"/>
      <c r="C153" s="12" t="s">
        <v>14</v>
      </c>
      <c r="D153" s="13">
        <f t="shared" si="17"/>
        <v>0</v>
      </c>
      <c r="E153" s="13">
        <v>0</v>
      </c>
      <c r="F153" s="13">
        <v>0</v>
      </c>
      <c r="G153" s="13">
        <v>0</v>
      </c>
      <c r="H153" s="14"/>
      <c r="I153" s="15"/>
    </row>
    <row r="154" spans="1:9" ht="15" customHeight="1">
      <c r="A154" s="41" t="s">
        <v>147</v>
      </c>
      <c r="B154" s="41" t="s">
        <v>141</v>
      </c>
      <c r="C154" s="12" t="s">
        <v>55</v>
      </c>
      <c r="D154" s="13">
        <f aca="true" t="shared" si="18" ref="D154:D161">SUM(E154:G154)</f>
        <v>12121.2</v>
      </c>
      <c r="E154" s="13">
        <f>E155+E157+E159</f>
        <v>0</v>
      </c>
      <c r="F154" s="13">
        <f>F155+F157+F159</f>
        <v>12121.2</v>
      </c>
      <c r="G154" s="13">
        <f>G155+G157+G159</f>
        <v>0</v>
      </c>
      <c r="H154" s="14"/>
      <c r="I154" s="15"/>
    </row>
    <row r="155" spans="1:9" ht="15" customHeight="1">
      <c r="A155" s="41"/>
      <c r="B155" s="41"/>
      <c r="C155" s="12" t="s">
        <v>50</v>
      </c>
      <c r="D155" s="13">
        <f t="shared" si="18"/>
        <v>0</v>
      </c>
      <c r="E155" s="13">
        <v>0</v>
      </c>
      <c r="F155" s="13">
        <v>0</v>
      </c>
      <c r="G155" s="13">
        <v>0</v>
      </c>
      <c r="H155" s="14"/>
      <c r="I155" s="15"/>
    </row>
    <row r="156" spans="1:9" ht="15" customHeight="1">
      <c r="A156" s="41"/>
      <c r="B156" s="41"/>
      <c r="C156" s="16" t="s">
        <v>13</v>
      </c>
      <c r="D156" s="13">
        <f t="shared" si="18"/>
        <v>0</v>
      </c>
      <c r="E156" s="13">
        <v>0</v>
      </c>
      <c r="F156" s="13">
        <f>F155</f>
        <v>0</v>
      </c>
      <c r="G156" s="13">
        <f>G155</f>
        <v>0</v>
      </c>
      <c r="H156" s="14"/>
      <c r="I156" s="15"/>
    </row>
    <row r="157" spans="1:9" ht="15" customHeight="1">
      <c r="A157" s="41"/>
      <c r="B157" s="41"/>
      <c r="C157" s="12" t="s">
        <v>103</v>
      </c>
      <c r="D157" s="13">
        <f t="shared" si="18"/>
        <v>12000</v>
      </c>
      <c r="E157" s="13">
        <v>0</v>
      </c>
      <c r="F157" s="13">
        <f>0+12000</f>
        <v>12000</v>
      </c>
      <c r="G157" s="13">
        <v>0</v>
      </c>
      <c r="H157" s="14"/>
      <c r="I157" s="15"/>
    </row>
    <row r="158" spans="1:9" ht="15" customHeight="1">
      <c r="A158" s="41"/>
      <c r="B158" s="41"/>
      <c r="C158" s="16" t="s">
        <v>13</v>
      </c>
      <c r="D158" s="13">
        <f t="shared" si="18"/>
        <v>12000</v>
      </c>
      <c r="E158" s="13">
        <v>0</v>
      </c>
      <c r="F158" s="13">
        <f>F157</f>
        <v>12000</v>
      </c>
      <c r="G158" s="13">
        <f>G157</f>
        <v>0</v>
      </c>
      <c r="H158" s="14"/>
      <c r="I158" s="15"/>
    </row>
    <row r="159" spans="1:9" ht="15" customHeight="1">
      <c r="A159" s="41"/>
      <c r="B159" s="41"/>
      <c r="C159" s="12" t="s">
        <v>12</v>
      </c>
      <c r="D159" s="13">
        <f t="shared" si="18"/>
        <v>121.2</v>
      </c>
      <c r="E159" s="13">
        <f>'Прил №3 гор бюд.'!E98</f>
        <v>0</v>
      </c>
      <c r="F159" s="13">
        <f>'Прил №3 гор бюд.'!F85</f>
        <v>121.2</v>
      </c>
      <c r="G159" s="13">
        <v>0</v>
      </c>
      <c r="H159" s="14"/>
      <c r="I159" s="15"/>
    </row>
    <row r="160" spans="1:9" ht="15" customHeight="1">
      <c r="A160" s="41"/>
      <c r="B160" s="41"/>
      <c r="C160" s="12" t="s">
        <v>13</v>
      </c>
      <c r="D160" s="13">
        <f t="shared" si="18"/>
        <v>121.2</v>
      </c>
      <c r="E160" s="13">
        <v>0</v>
      </c>
      <c r="F160" s="13">
        <f>F159</f>
        <v>121.2</v>
      </c>
      <c r="G160" s="13">
        <v>0</v>
      </c>
      <c r="H160" s="14"/>
      <c r="I160" s="15"/>
    </row>
    <row r="161" spans="1:9" ht="15" customHeight="1">
      <c r="A161" s="41"/>
      <c r="B161" s="41"/>
      <c r="C161" s="12" t="s">
        <v>14</v>
      </c>
      <c r="D161" s="13">
        <f t="shared" si="18"/>
        <v>0</v>
      </c>
      <c r="E161" s="13">
        <v>0</v>
      </c>
      <c r="F161" s="13">
        <v>0</v>
      </c>
      <c r="G161" s="13">
        <v>0</v>
      </c>
      <c r="H161" s="14"/>
      <c r="I161" s="15"/>
    </row>
    <row r="162" spans="1:9" ht="16.5" customHeight="1">
      <c r="A162" s="41" t="s">
        <v>4</v>
      </c>
      <c r="B162" s="41" t="s">
        <v>18</v>
      </c>
      <c r="C162" s="12" t="s">
        <v>55</v>
      </c>
      <c r="D162" s="13">
        <f aca="true" t="shared" si="19" ref="D162:D169">SUM(E162:G162)</f>
        <v>11472</v>
      </c>
      <c r="E162" s="13">
        <f>SUM(E165:E167)+E170</f>
        <v>3472</v>
      </c>
      <c r="F162" s="13">
        <f>SUM(F165:F167)+F170</f>
        <v>4000</v>
      </c>
      <c r="G162" s="13">
        <f>SUM(G165:G167)+G170</f>
        <v>4000</v>
      </c>
      <c r="H162" s="14"/>
      <c r="I162" s="15"/>
    </row>
    <row r="163" spans="1:9" ht="15" customHeight="1">
      <c r="A163" s="41"/>
      <c r="B163" s="41"/>
      <c r="C163" s="12" t="s">
        <v>41</v>
      </c>
      <c r="D163" s="13">
        <f t="shared" si="19"/>
        <v>11472</v>
      </c>
      <c r="E163" s="13">
        <f>E162-E164</f>
        <v>3472</v>
      </c>
      <c r="F163" s="13">
        <f>F162-F164</f>
        <v>4000</v>
      </c>
      <c r="G163" s="13">
        <f>G162-G164</f>
        <v>4000</v>
      </c>
      <c r="H163" s="14"/>
      <c r="I163" s="15"/>
    </row>
    <row r="164" spans="1:9" ht="16.5" customHeight="1">
      <c r="A164" s="41"/>
      <c r="B164" s="41"/>
      <c r="C164" s="12" t="s">
        <v>42</v>
      </c>
      <c r="D164" s="13">
        <f t="shared" si="19"/>
        <v>0</v>
      </c>
      <c r="E164" s="13">
        <f>E169</f>
        <v>0</v>
      </c>
      <c r="F164" s="13">
        <f>F169</f>
        <v>0</v>
      </c>
      <c r="G164" s="13">
        <f>G169</f>
        <v>0</v>
      </c>
      <c r="H164" s="14"/>
      <c r="I164" s="15"/>
    </row>
    <row r="165" spans="1:9" ht="16.5" customHeight="1">
      <c r="A165" s="41"/>
      <c r="B165" s="41"/>
      <c r="C165" s="12" t="s">
        <v>10</v>
      </c>
      <c r="D165" s="13">
        <f t="shared" si="19"/>
        <v>0</v>
      </c>
      <c r="E165" s="13">
        <f aca="true" t="shared" si="20" ref="E165:G166">E177+E172</f>
        <v>0</v>
      </c>
      <c r="F165" s="13">
        <f t="shared" si="20"/>
        <v>0</v>
      </c>
      <c r="G165" s="13">
        <f t="shared" si="20"/>
        <v>0</v>
      </c>
      <c r="H165" s="14"/>
      <c r="I165" s="15"/>
    </row>
    <row r="166" spans="1:9" ht="16.5" customHeight="1">
      <c r="A166" s="41"/>
      <c r="B166" s="41"/>
      <c r="C166" s="12" t="s">
        <v>15</v>
      </c>
      <c r="D166" s="13">
        <f t="shared" si="19"/>
        <v>0</v>
      </c>
      <c r="E166" s="13">
        <f t="shared" si="20"/>
        <v>0</v>
      </c>
      <c r="F166" s="13">
        <f t="shared" si="20"/>
        <v>0</v>
      </c>
      <c r="G166" s="13">
        <f t="shared" si="20"/>
        <v>0</v>
      </c>
      <c r="H166" s="14"/>
      <c r="I166" s="15"/>
    </row>
    <row r="167" spans="1:9" ht="16.5" customHeight="1">
      <c r="A167" s="41"/>
      <c r="B167" s="41"/>
      <c r="C167" s="12" t="s">
        <v>12</v>
      </c>
      <c r="D167" s="13">
        <f t="shared" si="19"/>
        <v>11472</v>
      </c>
      <c r="E167" s="13">
        <f>E174+E179</f>
        <v>3472</v>
      </c>
      <c r="F167" s="13">
        <f>F174+F179</f>
        <v>4000</v>
      </c>
      <c r="G167" s="13">
        <f>G174+G179</f>
        <v>4000</v>
      </c>
      <c r="H167" s="14"/>
      <c r="I167" s="15"/>
    </row>
    <row r="168" spans="1:9" ht="16.5" customHeight="1">
      <c r="A168" s="41"/>
      <c r="B168" s="41"/>
      <c r="C168" s="16" t="s">
        <v>58</v>
      </c>
      <c r="D168" s="13">
        <f>SUM(E168:G168)</f>
        <v>11472</v>
      </c>
      <c r="E168" s="13">
        <f>E167-E169</f>
        <v>3472</v>
      </c>
      <c r="F168" s="13">
        <f>F167-F169</f>
        <v>4000</v>
      </c>
      <c r="G168" s="13">
        <f>G167-G169</f>
        <v>4000</v>
      </c>
      <c r="H168" s="14"/>
      <c r="I168" s="15"/>
    </row>
    <row r="169" spans="1:9" ht="16.5" customHeight="1">
      <c r="A169" s="41"/>
      <c r="B169" s="41"/>
      <c r="C169" s="16" t="s">
        <v>57</v>
      </c>
      <c r="D169" s="13">
        <f t="shared" si="19"/>
        <v>0</v>
      </c>
      <c r="E169" s="13">
        <v>0</v>
      </c>
      <c r="F169" s="13">
        <v>0</v>
      </c>
      <c r="G169" s="13">
        <v>0</v>
      </c>
      <c r="H169" s="14"/>
      <c r="I169" s="15"/>
    </row>
    <row r="170" spans="1:9" ht="16.5" customHeight="1">
      <c r="A170" s="41"/>
      <c r="B170" s="41"/>
      <c r="C170" s="12" t="s">
        <v>14</v>
      </c>
      <c r="D170" s="13">
        <f>E170+F170+G170</f>
        <v>0</v>
      </c>
      <c r="E170" s="13">
        <f>E175+E180</f>
        <v>0</v>
      </c>
      <c r="F170" s="13">
        <f>F175+F180</f>
        <v>0</v>
      </c>
      <c r="G170" s="13">
        <f>G175+G180</f>
        <v>0</v>
      </c>
      <c r="H170" s="14"/>
      <c r="I170" s="15"/>
    </row>
    <row r="171" spans="1:9" ht="15" customHeight="1">
      <c r="A171" s="41" t="s">
        <v>21</v>
      </c>
      <c r="B171" s="41" t="s">
        <v>64</v>
      </c>
      <c r="C171" s="12" t="s">
        <v>55</v>
      </c>
      <c r="D171" s="13">
        <f>SUM(E171:G171)</f>
        <v>9735</v>
      </c>
      <c r="E171" s="13">
        <f>SUM(E172:E175)</f>
        <v>2935</v>
      </c>
      <c r="F171" s="13">
        <f>SUM(F172:F175)</f>
        <v>3400</v>
      </c>
      <c r="G171" s="13">
        <f>SUM(G172:G175)</f>
        <v>3400</v>
      </c>
      <c r="H171" s="14"/>
      <c r="I171" s="15"/>
    </row>
    <row r="172" spans="1:9" ht="17.25" customHeight="1">
      <c r="A172" s="41"/>
      <c r="B172" s="41"/>
      <c r="C172" s="12" t="s">
        <v>10</v>
      </c>
      <c r="D172" s="13">
        <f>SUM(E172:G172)</f>
        <v>0</v>
      </c>
      <c r="E172" s="13">
        <v>0</v>
      </c>
      <c r="F172" s="13">
        <v>0</v>
      </c>
      <c r="G172" s="13">
        <v>0</v>
      </c>
      <c r="H172" s="14"/>
      <c r="I172" s="15"/>
    </row>
    <row r="173" spans="1:9" ht="17.25" customHeight="1">
      <c r="A173" s="41"/>
      <c r="B173" s="41"/>
      <c r="C173" s="12" t="s">
        <v>15</v>
      </c>
      <c r="D173" s="13">
        <f>SUM(E173:G173)</f>
        <v>0</v>
      </c>
      <c r="E173" s="13">
        <v>0</v>
      </c>
      <c r="F173" s="13">
        <v>0</v>
      </c>
      <c r="G173" s="13">
        <v>0</v>
      </c>
      <c r="H173" s="14"/>
      <c r="I173" s="15"/>
    </row>
    <row r="174" spans="1:9" ht="17.25" customHeight="1">
      <c r="A174" s="41"/>
      <c r="B174" s="41"/>
      <c r="C174" s="12" t="s">
        <v>16</v>
      </c>
      <c r="D174" s="13">
        <f>SUM(E174:G174)</f>
        <v>9735</v>
      </c>
      <c r="E174" s="13">
        <f>'Прил №3 гор бюд.'!E94</f>
        <v>2935</v>
      </c>
      <c r="F174" s="13">
        <f>'Прил №3 гор бюд.'!F94</f>
        <v>3400</v>
      </c>
      <c r="G174" s="13">
        <f>'Прил №3 гор бюд.'!G94</f>
        <v>3400</v>
      </c>
      <c r="H174" s="14"/>
      <c r="I174" s="15"/>
    </row>
    <row r="175" spans="1:9" ht="17.25" customHeight="1">
      <c r="A175" s="41"/>
      <c r="B175" s="41"/>
      <c r="C175" s="12" t="s">
        <v>14</v>
      </c>
      <c r="D175" s="13">
        <f>SUM(E175:G175)</f>
        <v>0</v>
      </c>
      <c r="E175" s="13">
        <v>0</v>
      </c>
      <c r="F175" s="13">
        <v>0</v>
      </c>
      <c r="G175" s="13">
        <v>0</v>
      </c>
      <c r="H175" s="14"/>
      <c r="I175" s="15"/>
    </row>
    <row r="176" spans="1:9" ht="16.5" customHeight="1">
      <c r="A176" s="41" t="s">
        <v>22</v>
      </c>
      <c r="B176" s="41" t="s">
        <v>122</v>
      </c>
      <c r="C176" s="12" t="s">
        <v>55</v>
      </c>
      <c r="D176" s="13">
        <f>E176+F176+G176</f>
        <v>1737</v>
      </c>
      <c r="E176" s="13">
        <f>E177+E178+E179+E180</f>
        <v>537</v>
      </c>
      <c r="F176" s="13">
        <f>F177+F178+F179+F180</f>
        <v>600</v>
      </c>
      <c r="G176" s="13">
        <f>G177+G178+G179+G180</f>
        <v>600</v>
      </c>
      <c r="H176" s="14"/>
      <c r="I176" s="15"/>
    </row>
    <row r="177" spans="1:9" ht="16.5" customHeight="1">
      <c r="A177" s="41"/>
      <c r="B177" s="41"/>
      <c r="C177" s="12" t="s">
        <v>10</v>
      </c>
      <c r="D177" s="13">
        <f>SUM(E177:G177)</f>
        <v>0</v>
      </c>
      <c r="E177" s="13">
        <v>0</v>
      </c>
      <c r="F177" s="13">
        <v>0</v>
      </c>
      <c r="G177" s="13">
        <v>0</v>
      </c>
      <c r="H177" s="14"/>
      <c r="I177" s="15"/>
    </row>
    <row r="178" spans="1:9" ht="16.5" customHeight="1">
      <c r="A178" s="41"/>
      <c r="B178" s="41"/>
      <c r="C178" s="12" t="s">
        <v>15</v>
      </c>
      <c r="D178" s="13">
        <f>SUM(E178:G178)</f>
        <v>0</v>
      </c>
      <c r="E178" s="13">
        <v>0</v>
      </c>
      <c r="F178" s="13">
        <v>0</v>
      </c>
      <c r="G178" s="13">
        <v>0</v>
      </c>
      <c r="H178" s="14"/>
      <c r="I178" s="15"/>
    </row>
    <row r="179" spans="1:9" ht="16.5" customHeight="1">
      <c r="A179" s="41"/>
      <c r="B179" s="41"/>
      <c r="C179" s="12" t="s">
        <v>16</v>
      </c>
      <c r="D179" s="13">
        <f>SUM(E179:G179)</f>
        <v>1737</v>
      </c>
      <c r="E179" s="13">
        <f>'Прил №3 гор бюд.'!E97</f>
        <v>537</v>
      </c>
      <c r="F179" s="13">
        <f>'Прил №3 гор бюд.'!F97</f>
        <v>600</v>
      </c>
      <c r="G179" s="13">
        <f>'Прил №3 гор бюд.'!G97</f>
        <v>600</v>
      </c>
      <c r="H179" s="14"/>
      <c r="I179" s="15"/>
    </row>
    <row r="180" spans="1:9" ht="16.5" customHeight="1">
      <c r="A180" s="41"/>
      <c r="B180" s="41"/>
      <c r="C180" s="12" t="s">
        <v>14</v>
      </c>
      <c r="D180" s="13">
        <f>SUM(E180:G180)</f>
        <v>0</v>
      </c>
      <c r="E180" s="13">
        <v>0</v>
      </c>
      <c r="F180" s="13">
        <v>0</v>
      </c>
      <c r="G180" s="13">
        <v>0</v>
      </c>
      <c r="H180" s="14"/>
      <c r="I180" s="15"/>
    </row>
    <row r="181" spans="1:9" ht="13.5">
      <c r="A181" s="7">
        <v>1</v>
      </c>
      <c r="B181" s="7">
        <v>2</v>
      </c>
      <c r="C181" s="21">
        <v>3</v>
      </c>
      <c r="D181" s="21">
        <v>4</v>
      </c>
      <c r="E181" s="21">
        <v>5</v>
      </c>
      <c r="F181" s="21">
        <v>6</v>
      </c>
      <c r="G181" s="21">
        <v>7</v>
      </c>
      <c r="H181" s="14"/>
      <c r="I181" s="15"/>
    </row>
    <row r="182" spans="1:9" ht="17.25" customHeight="1">
      <c r="A182" s="41" t="s">
        <v>45</v>
      </c>
      <c r="B182" s="41" t="s">
        <v>86</v>
      </c>
      <c r="C182" s="12" t="s">
        <v>55</v>
      </c>
      <c r="D182" s="13">
        <f aca="true" t="shared" si="21" ref="D182:D223">SUM(E182:G182)</f>
        <v>79570</v>
      </c>
      <c r="E182" s="13">
        <f>E185+E187+E188+E191</f>
        <v>24076</v>
      </c>
      <c r="F182" s="13">
        <f>F185+F187+F188+F191</f>
        <v>49304</v>
      </c>
      <c r="G182" s="13">
        <f>G185+G187+G188+G191</f>
        <v>6190</v>
      </c>
      <c r="H182" s="14"/>
      <c r="I182" s="15"/>
    </row>
    <row r="183" spans="1:9" ht="17.25" customHeight="1">
      <c r="A183" s="41"/>
      <c r="B183" s="41"/>
      <c r="C183" s="12" t="s">
        <v>41</v>
      </c>
      <c r="D183" s="13">
        <f>SUM(E183:G183)</f>
        <v>79570</v>
      </c>
      <c r="E183" s="13">
        <f>E182-E184</f>
        <v>24076</v>
      </c>
      <c r="F183" s="13">
        <f>F182-F184</f>
        <v>49304</v>
      </c>
      <c r="G183" s="13">
        <f>G182-G184</f>
        <v>6190</v>
      </c>
      <c r="H183" s="14"/>
      <c r="I183" s="15"/>
    </row>
    <row r="184" spans="1:9" ht="17.25" customHeight="1">
      <c r="A184" s="41"/>
      <c r="B184" s="41"/>
      <c r="C184" s="12" t="s">
        <v>42</v>
      </c>
      <c r="D184" s="13">
        <f>SUM(E184:G184)</f>
        <v>0</v>
      </c>
      <c r="E184" s="13">
        <f>E190</f>
        <v>0</v>
      </c>
      <c r="F184" s="13">
        <f>F190</f>
        <v>0</v>
      </c>
      <c r="G184" s="13">
        <f>G190</f>
        <v>0</v>
      </c>
      <c r="H184" s="14"/>
      <c r="I184" s="15"/>
    </row>
    <row r="185" spans="1:9" ht="17.25" customHeight="1">
      <c r="A185" s="41"/>
      <c r="B185" s="41"/>
      <c r="C185" s="12" t="s">
        <v>50</v>
      </c>
      <c r="D185" s="13">
        <f t="shared" si="21"/>
        <v>62520</v>
      </c>
      <c r="E185" s="13">
        <f>E195+E218</f>
        <v>18756</v>
      </c>
      <c r="F185" s="13">
        <f>F195+F218</f>
        <v>43764</v>
      </c>
      <c r="G185" s="13">
        <f>G195+G218</f>
        <v>0</v>
      </c>
      <c r="H185" s="14"/>
      <c r="I185" s="15"/>
    </row>
    <row r="186" spans="1:9" ht="17.25" customHeight="1">
      <c r="A186" s="41"/>
      <c r="B186" s="41"/>
      <c r="C186" s="16" t="s">
        <v>13</v>
      </c>
      <c r="D186" s="13">
        <f t="shared" si="21"/>
        <v>62520</v>
      </c>
      <c r="E186" s="13">
        <f>E219</f>
        <v>18756</v>
      </c>
      <c r="F186" s="13">
        <f>F219</f>
        <v>43764</v>
      </c>
      <c r="G186" s="13">
        <f>G219</f>
        <v>0</v>
      </c>
      <c r="H186" s="14"/>
      <c r="I186" s="15"/>
    </row>
    <row r="187" spans="1:9" ht="17.25" customHeight="1">
      <c r="A187" s="41"/>
      <c r="B187" s="41"/>
      <c r="C187" s="12" t="s">
        <v>15</v>
      </c>
      <c r="D187" s="13">
        <f t="shared" si="21"/>
        <v>0</v>
      </c>
      <c r="E187" s="13">
        <f aca="true" t="shared" si="22" ref="E187:G188">E196+E220</f>
        <v>0</v>
      </c>
      <c r="F187" s="13">
        <f t="shared" si="22"/>
        <v>0</v>
      </c>
      <c r="G187" s="13">
        <f t="shared" si="22"/>
        <v>0</v>
      </c>
      <c r="H187" s="14"/>
      <c r="I187" s="15"/>
    </row>
    <row r="188" spans="1:9" ht="17.25" customHeight="1">
      <c r="A188" s="41"/>
      <c r="B188" s="41"/>
      <c r="C188" s="12" t="s">
        <v>12</v>
      </c>
      <c r="D188" s="13">
        <f t="shared" si="21"/>
        <v>17050</v>
      </c>
      <c r="E188" s="13">
        <f t="shared" si="22"/>
        <v>5320</v>
      </c>
      <c r="F188" s="13">
        <f t="shared" si="22"/>
        <v>5540</v>
      </c>
      <c r="G188" s="13">
        <f t="shared" si="22"/>
        <v>6190</v>
      </c>
      <c r="H188" s="14"/>
      <c r="I188" s="15"/>
    </row>
    <row r="189" spans="1:9" ht="17.25" customHeight="1">
      <c r="A189" s="41"/>
      <c r="B189" s="41"/>
      <c r="C189" s="16" t="s">
        <v>58</v>
      </c>
      <c r="D189" s="13">
        <f t="shared" si="21"/>
        <v>17050</v>
      </c>
      <c r="E189" s="13">
        <f>E188-E190</f>
        <v>5320</v>
      </c>
      <c r="F189" s="13">
        <f>F188-F190</f>
        <v>5540</v>
      </c>
      <c r="G189" s="13">
        <f>G188-G190</f>
        <v>6190</v>
      </c>
      <c r="H189" s="14"/>
      <c r="I189" s="15"/>
    </row>
    <row r="190" spans="1:9" ht="17.25" customHeight="1">
      <c r="A190" s="41"/>
      <c r="B190" s="41"/>
      <c r="C190" s="16" t="s">
        <v>56</v>
      </c>
      <c r="D190" s="13">
        <f t="shared" si="21"/>
        <v>0</v>
      </c>
      <c r="E190" s="13">
        <f>E223</f>
        <v>0</v>
      </c>
      <c r="F190" s="13">
        <f>F223</f>
        <v>0</v>
      </c>
      <c r="G190" s="13">
        <f>G223+G194</f>
        <v>0</v>
      </c>
      <c r="H190" s="14"/>
      <c r="I190" s="15"/>
    </row>
    <row r="191" spans="1:9" ht="17.25" customHeight="1">
      <c r="A191" s="41"/>
      <c r="B191" s="41"/>
      <c r="C191" s="12" t="s">
        <v>14</v>
      </c>
      <c r="D191" s="13">
        <f t="shared" si="21"/>
        <v>0</v>
      </c>
      <c r="E191" s="13">
        <f>E198+E224</f>
        <v>0</v>
      </c>
      <c r="F191" s="13">
        <f>F198+F224</f>
        <v>0</v>
      </c>
      <c r="G191" s="13">
        <f>G198+G224</f>
        <v>0</v>
      </c>
      <c r="H191" s="14"/>
      <c r="I191" s="15"/>
    </row>
    <row r="192" spans="1:9" ht="17.25" customHeight="1">
      <c r="A192" s="41" t="s">
        <v>5</v>
      </c>
      <c r="B192" s="41" t="s">
        <v>23</v>
      </c>
      <c r="C192" s="12" t="s">
        <v>55</v>
      </c>
      <c r="D192" s="13">
        <f t="shared" si="21"/>
        <v>180</v>
      </c>
      <c r="E192" s="13">
        <f>SUM(E195:E198)</f>
        <v>20</v>
      </c>
      <c r="F192" s="13">
        <f>SUM(F195:F198)</f>
        <v>80</v>
      </c>
      <c r="G192" s="13">
        <f>SUM(G195:G198)</f>
        <v>80</v>
      </c>
      <c r="H192" s="14"/>
      <c r="I192" s="15"/>
    </row>
    <row r="193" spans="1:9" ht="17.25" customHeight="1">
      <c r="A193" s="41"/>
      <c r="B193" s="41"/>
      <c r="C193" s="12" t="s">
        <v>41</v>
      </c>
      <c r="D193" s="13">
        <f>SUM(E193:G193)</f>
        <v>180</v>
      </c>
      <c r="E193" s="13">
        <f>E192-E194</f>
        <v>20</v>
      </c>
      <c r="F193" s="13">
        <f>F192-F194</f>
        <v>80</v>
      </c>
      <c r="G193" s="13">
        <f>G192-G194</f>
        <v>80</v>
      </c>
      <c r="H193" s="14"/>
      <c r="I193" s="15"/>
    </row>
    <row r="194" spans="1:9" ht="17.25" customHeight="1">
      <c r="A194" s="41"/>
      <c r="B194" s="41"/>
      <c r="C194" s="12" t="s">
        <v>42</v>
      </c>
      <c r="D194" s="13">
        <f>SUM(E194:G194)</f>
        <v>0</v>
      </c>
      <c r="E194" s="13">
        <v>0</v>
      </c>
      <c r="F194" s="13">
        <v>0</v>
      </c>
      <c r="G194" s="13">
        <v>0</v>
      </c>
      <c r="H194" s="14"/>
      <c r="I194" s="15"/>
    </row>
    <row r="195" spans="1:9" ht="17.25" customHeight="1">
      <c r="A195" s="41"/>
      <c r="B195" s="41"/>
      <c r="C195" s="12" t="s">
        <v>10</v>
      </c>
      <c r="D195" s="13">
        <f t="shared" si="21"/>
        <v>0</v>
      </c>
      <c r="E195" s="13">
        <f aca="true" t="shared" si="23" ref="E195:G198">E200+E205+E210</f>
        <v>0</v>
      </c>
      <c r="F195" s="13">
        <f t="shared" si="23"/>
        <v>0</v>
      </c>
      <c r="G195" s="13">
        <f t="shared" si="23"/>
        <v>0</v>
      </c>
      <c r="H195" s="14"/>
      <c r="I195" s="15"/>
    </row>
    <row r="196" spans="1:9" ht="17.25" customHeight="1">
      <c r="A196" s="41"/>
      <c r="B196" s="41"/>
      <c r="C196" s="12" t="s">
        <v>15</v>
      </c>
      <c r="D196" s="13">
        <f t="shared" si="21"/>
        <v>0</v>
      </c>
      <c r="E196" s="13">
        <f t="shared" si="23"/>
        <v>0</v>
      </c>
      <c r="F196" s="13">
        <f t="shared" si="23"/>
        <v>0</v>
      </c>
      <c r="G196" s="13">
        <f t="shared" si="23"/>
        <v>0</v>
      </c>
      <c r="H196" s="14"/>
      <c r="I196" s="15"/>
    </row>
    <row r="197" spans="1:9" ht="17.25" customHeight="1">
      <c r="A197" s="41"/>
      <c r="B197" s="41"/>
      <c r="C197" s="12" t="s">
        <v>16</v>
      </c>
      <c r="D197" s="13">
        <f t="shared" si="21"/>
        <v>180</v>
      </c>
      <c r="E197" s="13">
        <f t="shared" si="23"/>
        <v>20</v>
      </c>
      <c r="F197" s="13">
        <f t="shared" si="23"/>
        <v>80</v>
      </c>
      <c r="G197" s="13">
        <f t="shared" si="23"/>
        <v>80</v>
      </c>
      <c r="H197" s="14"/>
      <c r="I197" s="15"/>
    </row>
    <row r="198" spans="1:9" ht="17.25" customHeight="1">
      <c r="A198" s="41"/>
      <c r="B198" s="41"/>
      <c r="C198" s="12" t="s">
        <v>14</v>
      </c>
      <c r="D198" s="13">
        <f t="shared" si="21"/>
        <v>0</v>
      </c>
      <c r="E198" s="13">
        <f t="shared" si="23"/>
        <v>0</v>
      </c>
      <c r="F198" s="13">
        <f t="shared" si="23"/>
        <v>0</v>
      </c>
      <c r="G198" s="13">
        <f t="shared" si="23"/>
        <v>0</v>
      </c>
      <c r="H198" s="14"/>
      <c r="I198" s="15"/>
    </row>
    <row r="199" spans="1:9" ht="17.25" customHeight="1">
      <c r="A199" s="41" t="s">
        <v>24</v>
      </c>
      <c r="B199" s="41" t="s">
        <v>89</v>
      </c>
      <c r="C199" s="12" t="s">
        <v>55</v>
      </c>
      <c r="D199" s="13">
        <f t="shared" si="21"/>
        <v>40</v>
      </c>
      <c r="E199" s="13">
        <f>SUM(E200:E203)</f>
        <v>0</v>
      </c>
      <c r="F199" s="13">
        <f>SUM(F200:F203)</f>
        <v>20</v>
      </c>
      <c r="G199" s="13">
        <f>SUM(G200:G203)</f>
        <v>20</v>
      </c>
      <c r="H199" s="14"/>
      <c r="I199" s="15"/>
    </row>
    <row r="200" spans="1:9" ht="17.25" customHeight="1">
      <c r="A200" s="41"/>
      <c r="B200" s="41"/>
      <c r="C200" s="12" t="s">
        <v>10</v>
      </c>
      <c r="D200" s="13">
        <f t="shared" si="21"/>
        <v>0</v>
      </c>
      <c r="E200" s="13">
        <v>0</v>
      </c>
      <c r="F200" s="13">
        <v>0</v>
      </c>
      <c r="G200" s="13">
        <v>0</v>
      </c>
      <c r="H200" s="14"/>
      <c r="I200" s="15"/>
    </row>
    <row r="201" spans="1:9" ht="17.25" customHeight="1">
      <c r="A201" s="41"/>
      <c r="B201" s="41"/>
      <c r="C201" s="12" t="s">
        <v>15</v>
      </c>
      <c r="D201" s="13">
        <f t="shared" si="21"/>
        <v>0</v>
      </c>
      <c r="E201" s="13">
        <v>0</v>
      </c>
      <c r="F201" s="13">
        <v>0</v>
      </c>
      <c r="G201" s="13">
        <v>0</v>
      </c>
      <c r="H201" s="14"/>
      <c r="I201" s="15"/>
    </row>
    <row r="202" spans="1:9" ht="17.25" customHeight="1">
      <c r="A202" s="41"/>
      <c r="B202" s="41"/>
      <c r="C202" s="12" t="s">
        <v>16</v>
      </c>
      <c r="D202" s="13">
        <f t="shared" si="21"/>
        <v>40</v>
      </c>
      <c r="E202" s="13">
        <f>'Прил №3 гор бюд.'!E115</f>
        <v>0</v>
      </c>
      <c r="F202" s="13">
        <f>'Прил №3 гор бюд.'!F115</f>
        <v>20</v>
      </c>
      <c r="G202" s="13">
        <f>'Прил №3 гор бюд.'!G115</f>
        <v>20</v>
      </c>
      <c r="H202" s="14"/>
      <c r="I202" s="15"/>
    </row>
    <row r="203" spans="1:9" ht="17.25" customHeight="1">
      <c r="A203" s="41"/>
      <c r="B203" s="41"/>
      <c r="C203" s="12" t="s">
        <v>14</v>
      </c>
      <c r="D203" s="13">
        <f t="shared" si="21"/>
        <v>0</v>
      </c>
      <c r="E203" s="13">
        <v>0</v>
      </c>
      <c r="F203" s="13">
        <v>0</v>
      </c>
      <c r="G203" s="13">
        <v>0</v>
      </c>
      <c r="H203" s="14"/>
      <c r="I203" s="15"/>
    </row>
    <row r="204" spans="1:9" ht="17.25" customHeight="1">
      <c r="A204" s="38" t="s">
        <v>25</v>
      </c>
      <c r="B204" s="41" t="s">
        <v>68</v>
      </c>
      <c r="C204" s="12" t="s">
        <v>55</v>
      </c>
      <c r="D204" s="13">
        <f t="shared" si="21"/>
        <v>120</v>
      </c>
      <c r="E204" s="13">
        <f>SUM(E205:E208)</f>
        <v>20</v>
      </c>
      <c r="F204" s="13">
        <f>SUM(F205:F208)</f>
        <v>50</v>
      </c>
      <c r="G204" s="13">
        <f>SUM(G205:G208)</f>
        <v>50</v>
      </c>
      <c r="H204" s="14"/>
      <c r="I204" s="15"/>
    </row>
    <row r="205" spans="1:9" ht="17.25" customHeight="1">
      <c r="A205" s="39"/>
      <c r="B205" s="41"/>
      <c r="C205" s="12" t="s">
        <v>10</v>
      </c>
      <c r="D205" s="13">
        <f t="shared" si="21"/>
        <v>0</v>
      </c>
      <c r="E205" s="13">
        <v>0</v>
      </c>
      <c r="F205" s="13">
        <v>0</v>
      </c>
      <c r="G205" s="13">
        <v>0</v>
      </c>
      <c r="H205" s="14"/>
      <c r="I205" s="15"/>
    </row>
    <row r="206" spans="1:9" ht="17.25" customHeight="1">
      <c r="A206" s="39"/>
      <c r="B206" s="41"/>
      <c r="C206" s="12" t="s">
        <v>15</v>
      </c>
      <c r="D206" s="13">
        <f t="shared" si="21"/>
        <v>0</v>
      </c>
      <c r="E206" s="13">
        <v>0</v>
      </c>
      <c r="F206" s="13">
        <v>0</v>
      </c>
      <c r="G206" s="13">
        <v>0</v>
      </c>
      <c r="H206" s="14"/>
      <c r="I206" s="15"/>
    </row>
    <row r="207" spans="1:9" ht="17.25" customHeight="1">
      <c r="A207" s="39"/>
      <c r="B207" s="41"/>
      <c r="C207" s="12" t="s">
        <v>16</v>
      </c>
      <c r="D207" s="13">
        <f t="shared" si="21"/>
        <v>120</v>
      </c>
      <c r="E207" s="13">
        <f>'Прил №3 гор бюд.'!E119</f>
        <v>20</v>
      </c>
      <c r="F207" s="13">
        <f>'Прил №3 гор бюд.'!F119</f>
        <v>50</v>
      </c>
      <c r="G207" s="13">
        <f>'Прил №3 гор бюд.'!G119</f>
        <v>50</v>
      </c>
      <c r="H207" s="14"/>
      <c r="I207" s="15"/>
    </row>
    <row r="208" spans="1:9" ht="17.25" customHeight="1">
      <c r="A208" s="39"/>
      <c r="B208" s="41"/>
      <c r="C208" s="12" t="s">
        <v>14</v>
      </c>
      <c r="D208" s="13">
        <f t="shared" si="21"/>
        <v>0</v>
      </c>
      <c r="E208" s="13">
        <v>0</v>
      </c>
      <c r="F208" s="13">
        <v>0</v>
      </c>
      <c r="G208" s="13">
        <v>0</v>
      </c>
      <c r="H208" s="14"/>
      <c r="I208" s="15"/>
    </row>
    <row r="209" spans="1:9" ht="17.25" customHeight="1">
      <c r="A209" s="41" t="s">
        <v>26</v>
      </c>
      <c r="B209" s="41" t="s">
        <v>67</v>
      </c>
      <c r="C209" s="12" t="s">
        <v>55</v>
      </c>
      <c r="D209" s="13">
        <f t="shared" si="21"/>
        <v>20</v>
      </c>
      <c r="E209" s="13">
        <f>SUM(E210:E213)</f>
        <v>0</v>
      </c>
      <c r="F209" s="13">
        <f>SUM(F210:F213)</f>
        <v>10</v>
      </c>
      <c r="G209" s="13">
        <f>SUM(G210:G213)</f>
        <v>10</v>
      </c>
      <c r="H209" s="14"/>
      <c r="I209" s="15"/>
    </row>
    <row r="210" spans="1:9" ht="17.25" customHeight="1">
      <c r="A210" s="41"/>
      <c r="B210" s="41"/>
      <c r="C210" s="12" t="s">
        <v>10</v>
      </c>
      <c r="D210" s="13">
        <f t="shared" si="21"/>
        <v>0</v>
      </c>
      <c r="E210" s="13">
        <v>0</v>
      </c>
      <c r="F210" s="13">
        <v>0</v>
      </c>
      <c r="G210" s="13">
        <v>0</v>
      </c>
      <c r="H210" s="23"/>
      <c r="I210" s="15"/>
    </row>
    <row r="211" spans="1:9" ht="17.25" customHeight="1">
      <c r="A211" s="41"/>
      <c r="B211" s="41"/>
      <c r="C211" s="12" t="s">
        <v>15</v>
      </c>
      <c r="D211" s="13">
        <f t="shared" si="21"/>
        <v>0</v>
      </c>
      <c r="E211" s="13">
        <v>0</v>
      </c>
      <c r="F211" s="13">
        <v>0</v>
      </c>
      <c r="G211" s="13">
        <v>0</v>
      </c>
      <c r="H211" s="14"/>
      <c r="I211" s="15"/>
    </row>
    <row r="212" spans="1:9" ht="17.25" customHeight="1">
      <c r="A212" s="41"/>
      <c r="B212" s="41"/>
      <c r="C212" s="12" t="s">
        <v>16</v>
      </c>
      <c r="D212" s="13">
        <f t="shared" si="21"/>
        <v>20</v>
      </c>
      <c r="E212" s="13">
        <f>'Прил №3 гор бюд.'!E123</f>
        <v>0</v>
      </c>
      <c r="F212" s="13">
        <f>'Прил №3 гор бюд.'!F123</f>
        <v>10</v>
      </c>
      <c r="G212" s="13">
        <f>'Прил №3 гор бюд.'!G123</f>
        <v>10</v>
      </c>
      <c r="H212" s="14"/>
      <c r="I212" s="15"/>
    </row>
    <row r="213" spans="1:9" ht="17.25" customHeight="1">
      <c r="A213" s="41"/>
      <c r="B213" s="41"/>
      <c r="C213" s="12" t="s">
        <v>14</v>
      </c>
      <c r="D213" s="13">
        <f t="shared" si="21"/>
        <v>0</v>
      </c>
      <c r="E213" s="13">
        <v>0</v>
      </c>
      <c r="F213" s="13">
        <v>0</v>
      </c>
      <c r="G213" s="13">
        <v>0</v>
      </c>
      <c r="H213" s="14"/>
      <c r="I213" s="15"/>
    </row>
    <row r="214" spans="1:9" ht="13.5">
      <c r="A214" s="7">
        <v>1</v>
      </c>
      <c r="B214" s="7">
        <v>2</v>
      </c>
      <c r="C214" s="21">
        <v>3</v>
      </c>
      <c r="D214" s="21">
        <v>4</v>
      </c>
      <c r="E214" s="21">
        <v>5</v>
      </c>
      <c r="F214" s="21">
        <v>6</v>
      </c>
      <c r="G214" s="21">
        <v>7</v>
      </c>
      <c r="H214" s="14"/>
      <c r="I214" s="15"/>
    </row>
    <row r="215" spans="1:9" ht="17.25" customHeight="1">
      <c r="A215" s="41" t="s">
        <v>6</v>
      </c>
      <c r="B215" s="41" t="s">
        <v>77</v>
      </c>
      <c r="C215" s="12" t="s">
        <v>55</v>
      </c>
      <c r="D215" s="13">
        <f t="shared" si="21"/>
        <v>79390</v>
      </c>
      <c r="E215" s="13">
        <f>E218+E220+E221+E224</f>
        <v>24056</v>
      </c>
      <c r="F215" s="13">
        <f>F218+F220+F221+F224</f>
        <v>49224</v>
      </c>
      <c r="G215" s="13">
        <f>SUM(G218:G221)+G224</f>
        <v>6110</v>
      </c>
      <c r="H215" s="14"/>
      <c r="I215" s="15"/>
    </row>
    <row r="216" spans="1:9" ht="17.25" customHeight="1">
      <c r="A216" s="41"/>
      <c r="B216" s="41"/>
      <c r="C216" s="12" t="s">
        <v>41</v>
      </c>
      <c r="D216" s="13">
        <f>SUM(E216:G216)</f>
        <v>79390</v>
      </c>
      <c r="E216" s="13">
        <f>E215-E217</f>
        <v>24056</v>
      </c>
      <c r="F216" s="13">
        <f>F215-F217</f>
        <v>49224</v>
      </c>
      <c r="G216" s="13">
        <f>G215-G217</f>
        <v>6110</v>
      </c>
      <c r="H216" s="14"/>
      <c r="I216" s="15"/>
    </row>
    <row r="217" spans="1:9" ht="17.25" customHeight="1">
      <c r="A217" s="41"/>
      <c r="B217" s="41"/>
      <c r="C217" s="12" t="s">
        <v>42</v>
      </c>
      <c r="D217" s="13">
        <f>SUM(E217:G217)</f>
        <v>0</v>
      </c>
      <c r="E217" s="13">
        <f>E223</f>
        <v>0</v>
      </c>
      <c r="F217" s="13">
        <f>F223</f>
        <v>0</v>
      </c>
      <c r="G217" s="13">
        <f>G223</f>
        <v>0</v>
      </c>
      <c r="H217" s="14"/>
      <c r="I217" s="15"/>
    </row>
    <row r="218" spans="1:9" ht="17.25" customHeight="1">
      <c r="A218" s="41"/>
      <c r="B218" s="41"/>
      <c r="C218" s="12" t="s">
        <v>50</v>
      </c>
      <c r="D218" s="13">
        <f t="shared" si="21"/>
        <v>62520</v>
      </c>
      <c r="E218" s="13">
        <f aca="true" t="shared" si="24" ref="E218:G219">E252</f>
        <v>18756</v>
      </c>
      <c r="F218" s="13">
        <f t="shared" si="24"/>
        <v>43764</v>
      </c>
      <c r="G218" s="13">
        <f t="shared" si="24"/>
        <v>0</v>
      </c>
      <c r="H218" s="14"/>
      <c r="I218" s="15"/>
    </row>
    <row r="219" spans="1:9" ht="17.25" customHeight="1">
      <c r="A219" s="41"/>
      <c r="B219" s="41"/>
      <c r="C219" s="16" t="s">
        <v>13</v>
      </c>
      <c r="D219" s="13">
        <f t="shared" si="21"/>
        <v>62520</v>
      </c>
      <c r="E219" s="13">
        <f t="shared" si="24"/>
        <v>18756</v>
      </c>
      <c r="F219" s="13">
        <f t="shared" si="24"/>
        <v>43764</v>
      </c>
      <c r="G219" s="13">
        <f t="shared" si="24"/>
        <v>0</v>
      </c>
      <c r="H219" s="14"/>
      <c r="I219" s="15"/>
    </row>
    <row r="220" spans="1:9" ht="17.25" customHeight="1">
      <c r="A220" s="41"/>
      <c r="B220" s="41"/>
      <c r="C220" s="12" t="s">
        <v>15</v>
      </c>
      <c r="D220" s="13">
        <f t="shared" si="21"/>
        <v>0</v>
      </c>
      <c r="E220" s="13">
        <f aca="true" t="shared" si="25" ref="E220:G221">E227+E232+E237+E242+E248+E254</f>
        <v>0</v>
      </c>
      <c r="F220" s="13">
        <f t="shared" si="25"/>
        <v>0</v>
      </c>
      <c r="G220" s="13">
        <f t="shared" si="25"/>
        <v>0</v>
      </c>
      <c r="H220" s="14"/>
      <c r="I220" s="15"/>
    </row>
    <row r="221" spans="1:9" ht="17.25" customHeight="1">
      <c r="A221" s="41"/>
      <c r="B221" s="41"/>
      <c r="C221" s="12" t="s">
        <v>12</v>
      </c>
      <c r="D221" s="13">
        <f t="shared" si="21"/>
        <v>16870</v>
      </c>
      <c r="E221" s="13">
        <f t="shared" si="25"/>
        <v>5300</v>
      </c>
      <c r="F221" s="13">
        <f t="shared" si="25"/>
        <v>5460</v>
      </c>
      <c r="G221" s="13">
        <f t="shared" si="25"/>
        <v>6110</v>
      </c>
      <c r="H221" s="14"/>
      <c r="I221" s="15"/>
    </row>
    <row r="222" spans="1:9" ht="17.25" customHeight="1">
      <c r="A222" s="41"/>
      <c r="B222" s="41"/>
      <c r="C222" s="16" t="s">
        <v>58</v>
      </c>
      <c r="D222" s="13">
        <f t="shared" si="21"/>
        <v>16870</v>
      </c>
      <c r="E222" s="13">
        <f>E221-E223</f>
        <v>5300</v>
      </c>
      <c r="F222" s="13">
        <f>F221-F223</f>
        <v>5460</v>
      </c>
      <c r="G222" s="13">
        <f>G221-G223</f>
        <v>6110</v>
      </c>
      <c r="H222" s="14"/>
      <c r="I222" s="15"/>
    </row>
    <row r="223" spans="1:9" ht="15" customHeight="1">
      <c r="A223" s="41"/>
      <c r="B223" s="41"/>
      <c r="C223" s="12" t="s">
        <v>42</v>
      </c>
      <c r="D223" s="13">
        <f t="shared" si="21"/>
        <v>0</v>
      </c>
      <c r="E223" s="13">
        <v>0</v>
      </c>
      <c r="F223" s="13">
        <v>0</v>
      </c>
      <c r="G223" s="13">
        <v>0</v>
      </c>
      <c r="H223" s="14"/>
      <c r="I223" s="15"/>
    </row>
    <row r="224" spans="1:9" ht="17.25" customHeight="1">
      <c r="A224" s="41"/>
      <c r="B224" s="41"/>
      <c r="C224" s="12" t="s">
        <v>14</v>
      </c>
      <c r="D224" s="13">
        <f>SUM(E224:G224)</f>
        <v>0</v>
      </c>
      <c r="E224" s="13">
        <f>E229+E234+E239+E244+E250+E256</f>
        <v>0</v>
      </c>
      <c r="F224" s="13">
        <f>F229+F234+F239+F244+F250+F256</f>
        <v>0</v>
      </c>
      <c r="G224" s="13">
        <f>G229+G234+G239+G244+G250+G256</f>
        <v>0</v>
      </c>
      <c r="H224" s="14"/>
      <c r="I224" s="15"/>
    </row>
    <row r="225" spans="1:9" ht="16.5" customHeight="1">
      <c r="A225" s="41" t="s">
        <v>27</v>
      </c>
      <c r="B225" s="41" t="s">
        <v>78</v>
      </c>
      <c r="C225" s="12" t="s">
        <v>55</v>
      </c>
      <c r="D225" s="13">
        <f aca="true" t="shared" si="26" ref="D225:D232">SUM(E225:G225)</f>
        <v>2400</v>
      </c>
      <c r="E225" s="13">
        <f>SUM(E226:E229)</f>
        <v>800</v>
      </c>
      <c r="F225" s="13">
        <f>SUM(F226:F229)</f>
        <v>800</v>
      </c>
      <c r="G225" s="13">
        <f>SUM(G226:G229)</f>
        <v>800</v>
      </c>
      <c r="H225" s="14"/>
      <c r="I225" s="15"/>
    </row>
    <row r="226" spans="1:9" ht="16.5" customHeight="1">
      <c r="A226" s="41"/>
      <c r="B226" s="41"/>
      <c r="C226" s="12" t="s">
        <v>10</v>
      </c>
      <c r="D226" s="13">
        <f t="shared" si="26"/>
        <v>0</v>
      </c>
      <c r="E226" s="13">
        <v>0</v>
      </c>
      <c r="F226" s="13">
        <v>0</v>
      </c>
      <c r="G226" s="13">
        <v>0</v>
      </c>
      <c r="H226" s="14"/>
      <c r="I226" s="15"/>
    </row>
    <row r="227" spans="1:9" ht="16.5" customHeight="1">
      <c r="A227" s="41"/>
      <c r="B227" s="41"/>
      <c r="C227" s="12" t="s">
        <v>15</v>
      </c>
      <c r="D227" s="13">
        <f t="shared" si="26"/>
        <v>0</v>
      </c>
      <c r="E227" s="13">
        <v>0</v>
      </c>
      <c r="F227" s="13">
        <v>0</v>
      </c>
      <c r="G227" s="13">
        <v>0</v>
      </c>
      <c r="H227" s="14"/>
      <c r="I227" s="15"/>
    </row>
    <row r="228" spans="1:9" ht="16.5" customHeight="1">
      <c r="A228" s="41"/>
      <c r="B228" s="41"/>
      <c r="C228" s="12" t="s">
        <v>16</v>
      </c>
      <c r="D228" s="13">
        <f t="shared" si="26"/>
        <v>2400</v>
      </c>
      <c r="E228" s="13">
        <f>'Прил №3 гор бюд.'!E134</f>
        <v>800</v>
      </c>
      <c r="F228" s="13">
        <f>'Прил №3 гор бюд.'!F134</f>
        <v>800</v>
      </c>
      <c r="G228" s="13">
        <f>'Прил №3 гор бюд.'!G134</f>
        <v>800</v>
      </c>
      <c r="H228" s="14"/>
      <c r="I228" s="15"/>
    </row>
    <row r="229" spans="1:9" ht="16.5" customHeight="1">
      <c r="A229" s="41"/>
      <c r="B229" s="41"/>
      <c r="C229" s="12" t="s">
        <v>14</v>
      </c>
      <c r="D229" s="13">
        <f t="shared" si="26"/>
        <v>0</v>
      </c>
      <c r="E229" s="13">
        <v>0</v>
      </c>
      <c r="F229" s="13">
        <v>0</v>
      </c>
      <c r="G229" s="13">
        <v>0</v>
      </c>
      <c r="H229" s="14"/>
      <c r="I229" s="15"/>
    </row>
    <row r="230" spans="1:9" ht="16.5" customHeight="1">
      <c r="A230" s="38" t="s">
        <v>28</v>
      </c>
      <c r="B230" s="41" t="s">
        <v>79</v>
      </c>
      <c r="C230" s="12" t="s">
        <v>55</v>
      </c>
      <c r="D230" s="13">
        <f t="shared" si="26"/>
        <v>6900</v>
      </c>
      <c r="E230" s="13">
        <f>SUM(E231:E234)</f>
        <v>2300</v>
      </c>
      <c r="F230" s="13">
        <f>SUM(F231:F234)</f>
        <v>2300</v>
      </c>
      <c r="G230" s="13">
        <f>SUM(G231:G234)</f>
        <v>2300</v>
      </c>
      <c r="H230" s="14"/>
      <c r="I230" s="15"/>
    </row>
    <row r="231" spans="1:9" ht="16.5" customHeight="1">
      <c r="A231" s="39"/>
      <c r="B231" s="41"/>
      <c r="C231" s="12" t="s">
        <v>10</v>
      </c>
      <c r="D231" s="13">
        <f t="shared" si="26"/>
        <v>0</v>
      </c>
      <c r="E231" s="13">
        <v>0</v>
      </c>
      <c r="F231" s="13">
        <v>0</v>
      </c>
      <c r="G231" s="13">
        <v>0</v>
      </c>
      <c r="H231" s="14"/>
      <c r="I231" s="15"/>
    </row>
    <row r="232" spans="1:9" ht="16.5" customHeight="1">
      <c r="A232" s="39"/>
      <c r="B232" s="41"/>
      <c r="C232" s="12" t="s">
        <v>15</v>
      </c>
      <c r="D232" s="13">
        <f t="shared" si="26"/>
        <v>0</v>
      </c>
      <c r="E232" s="13">
        <v>0</v>
      </c>
      <c r="F232" s="13">
        <v>0</v>
      </c>
      <c r="G232" s="13">
        <v>0</v>
      </c>
      <c r="H232" s="14"/>
      <c r="I232" s="15"/>
    </row>
    <row r="233" spans="1:9" ht="16.5" customHeight="1">
      <c r="A233" s="39"/>
      <c r="B233" s="41"/>
      <c r="C233" s="12" t="s">
        <v>16</v>
      </c>
      <c r="D233" s="13">
        <f>SUM(E233:G233)</f>
        <v>6900</v>
      </c>
      <c r="E233" s="13">
        <f>'Прил №3 гор бюд.'!E137</f>
        <v>2300</v>
      </c>
      <c r="F233" s="13">
        <f>'Прил №3 гор бюд.'!F137</f>
        <v>2300</v>
      </c>
      <c r="G233" s="13">
        <f>'Прил №3 гор бюд.'!G137</f>
        <v>2300</v>
      </c>
      <c r="H233" s="14"/>
      <c r="I233" s="15"/>
    </row>
    <row r="234" spans="1:9" ht="16.5" customHeight="1">
      <c r="A234" s="39"/>
      <c r="B234" s="41"/>
      <c r="C234" s="12" t="s">
        <v>14</v>
      </c>
      <c r="D234" s="13">
        <f>SUM(E234:G234)</f>
        <v>0</v>
      </c>
      <c r="E234" s="13">
        <v>0</v>
      </c>
      <c r="F234" s="13">
        <v>0</v>
      </c>
      <c r="G234" s="13">
        <v>0</v>
      </c>
      <c r="H234" s="14"/>
      <c r="I234" s="15"/>
    </row>
    <row r="235" spans="1:9" ht="16.5" customHeight="1">
      <c r="A235" s="41" t="s">
        <v>29</v>
      </c>
      <c r="B235" s="41" t="s">
        <v>46</v>
      </c>
      <c r="C235" s="12" t="s">
        <v>55</v>
      </c>
      <c r="D235" s="13">
        <f aca="true" t="shared" si="27" ref="D235:D244">SUM(E235:G235)</f>
        <v>4500</v>
      </c>
      <c r="E235" s="13">
        <f>SUM(E236:E239)</f>
        <v>1500</v>
      </c>
      <c r="F235" s="13">
        <f>SUM(F236:F239)</f>
        <v>1500</v>
      </c>
      <c r="G235" s="13">
        <f>SUM(G236:G239)</f>
        <v>1500</v>
      </c>
      <c r="H235" s="14"/>
      <c r="I235" s="15"/>
    </row>
    <row r="236" spans="1:9" ht="16.5" customHeight="1">
      <c r="A236" s="41"/>
      <c r="B236" s="41"/>
      <c r="C236" s="12" t="s">
        <v>10</v>
      </c>
      <c r="D236" s="13">
        <f t="shared" si="27"/>
        <v>0</v>
      </c>
      <c r="E236" s="13">
        <v>0</v>
      </c>
      <c r="F236" s="13">
        <v>0</v>
      </c>
      <c r="G236" s="13">
        <v>0</v>
      </c>
      <c r="H236" s="14"/>
      <c r="I236" s="15"/>
    </row>
    <row r="237" spans="1:9" ht="16.5" customHeight="1">
      <c r="A237" s="41"/>
      <c r="B237" s="41"/>
      <c r="C237" s="12" t="s">
        <v>15</v>
      </c>
      <c r="D237" s="13">
        <f t="shared" si="27"/>
        <v>0</v>
      </c>
      <c r="E237" s="13">
        <v>0</v>
      </c>
      <c r="F237" s="13">
        <v>0</v>
      </c>
      <c r="G237" s="13">
        <v>0</v>
      </c>
      <c r="H237" s="14"/>
      <c r="I237" s="15"/>
    </row>
    <row r="238" spans="1:9" ht="16.5" customHeight="1">
      <c r="A238" s="41"/>
      <c r="B238" s="41"/>
      <c r="C238" s="12" t="s">
        <v>16</v>
      </c>
      <c r="D238" s="13">
        <f t="shared" si="27"/>
        <v>4500</v>
      </c>
      <c r="E238" s="13">
        <f>'Прил №3 гор бюд.'!E140</f>
        <v>1500</v>
      </c>
      <c r="F238" s="13">
        <f>'Прил №3 гор бюд.'!F140</f>
        <v>1500</v>
      </c>
      <c r="G238" s="13">
        <f>'Прил №3 гор бюд.'!G140</f>
        <v>1500</v>
      </c>
      <c r="H238" s="14"/>
      <c r="I238" s="15"/>
    </row>
    <row r="239" spans="1:9" ht="16.5" customHeight="1">
      <c r="A239" s="41"/>
      <c r="B239" s="41"/>
      <c r="C239" s="12" t="s">
        <v>14</v>
      </c>
      <c r="D239" s="13">
        <f t="shared" si="27"/>
        <v>0</v>
      </c>
      <c r="E239" s="13">
        <v>0</v>
      </c>
      <c r="F239" s="13">
        <v>0</v>
      </c>
      <c r="G239" s="13">
        <v>0</v>
      </c>
      <c r="H239" s="14"/>
      <c r="I239" s="15"/>
    </row>
    <row r="240" spans="1:9" ht="30" customHeight="1">
      <c r="A240" s="41" t="s">
        <v>51</v>
      </c>
      <c r="B240" s="41" t="s">
        <v>130</v>
      </c>
      <c r="C240" s="12" t="s">
        <v>55</v>
      </c>
      <c r="D240" s="13">
        <f t="shared" si="27"/>
        <v>1250</v>
      </c>
      <c r="E240" s="13">
        <f>SUM(E241:E244)</f>
        <v>50</v>
      </c>
      <c r="F240" s="13">
        <f>SUM(F241:F244)</f>
        <v>600</v>
      </c>
      <c r="G240" s="13">
        <f>SUM(G241:G244)</f>
        <v>600</v>
      </c>
      <c r="H240" s="14"/>
      <c r="I240" s="15"/>
    </row>
    <row r="241" spans="1:9" ht="30" customHeight="1">
      <c r="A241" s="41"/>
      <c r="B241" s="41"/>
      <c r="C241" s="12" t="s">
        <v>10</v>
      </c>
      <c r="D241" s="13">
        <f t="shared" si="27"/>
        <v>0</v>
      </c>
      <c r="E241" s="13">
        <v>0</v>
      </c>
      <c r="F241" s="13">
        <v>0</v>
      </c>
      <c r="G241" s="13">
        <v>0</v>
      </c>
      <c r="H241" s="14"/>
      <c r="I241" s="15"/>
    </row>
    <row r="242" spans="1:9" ht="30" customHeight="1">
      <c r="A242" s="41"/>
      <c r="B242" s="41"/>
      <c r="C242" s="12" t="s">
        <v>15</v>
      </c>
      <c r="D242" s="13">
        <f t="shared" si="27"/>
        <v>0</v>
      </c>
      <c r="E242" s="13">
        <v>0</v>
      </c>
      <c r="F242" s="13">
        <v>0</v>
      </c>
      <c r="G242" s="13">
        <v>0</v>
      </c>
      <c r="H242" s="14"/>
      <c r="I242" s="15"/>
    </row>
    <row r="243" spans="1:9" ht="30" customHeight="1">
      <c r="A243" s="41"/>
      <c r="B243" s="41"/>
      <c r="C243" s="12" t="s">
        <v>123</v>
      </c>
      <c r="D243" s="13">
        <f t="shared" si="27"/>
        <v>1250</v>
      </c>
      <c r="E243" s="13">
        <f>'Прил №3 гор бюд.'!E143</f>
        <v>50</v>
      </c>
      <c r="F243" s="13">
        <f>'Прил №3 гор бюд.'!F143</f>
        <v>600</v>
      </c>
      <c r="G243" s="13">
        <f>'Прил №3 гор бюд.'!G143</f>
        <v>600</v>
      </c>
      <c r="H243" s="14"/>
      <c r="I243" s="15"/>
    </row>
    <row r="244" spans="1:9" ht="30" customHeight="1">
      <c r="A244" s="41"/>
      <c r="B244" s="41"/>
      <c r="C244" s="12" t="s">
        <v>14</v>
      </c>
      <c r="D244" s="13">
        <f t="shared" si="27"/>
        <v>0</v>
      </c>
      <c r="E244" s="13">
        <v>0</v>
      </c>
      <c r="F244" s="13">
        <v>0</v>
      </c>
      <c r="G244" s="13">
        <v>0</v>
      </c>
      <c r="H244" s="14"/>
      <c r="I244" s="15"/>
    </row>
    <row r="245" spans="1:9" ht="13.5">
      <c r="A245" s="7">
        <v>1</v>
      </c>
      <c r="B245" s="7">
        <v>2</v>
      </c>
      <c r="C245" s="21">
        <v>3</v>
      </c>
      <c r="D245" s="21">
        <v>4</v>
      </c>
      <c r="E245" s="21">
        <v>5</v>
      </c>
      <c r="F245" s="21">
        <v>6</v>
      </c>
      <c r="G245" s="21">
        <v>7</v>
      </c>
      <c r="H245" s="14"/>
      <c r="I245" s="15"/>
    </row>
    <row r="246" spans="1:9" ht="30" customHeight="1">
      <c r="A246" s="38" t="s">
        <v>30</v>
      </c>
      <c r="B246" s="41" t="s">
        <v>143</v>
      </c>
      <c r="C246" s="12" t="s">
        <v>55</v>
      </c>
      <c r="D246" s="13">
        <f aca="true" t="shared" si="28" ref="D246:D256">SUM(E246:G246)</f>
        <v>1300</v>
      </c>
      <c r="E246" s="13">
        <f>SUM(E247:E250)</f>
        <v>650</v>
      </c>
      <c r="F246" s="13">
        <f>SUM(F247:F250)</f>
        <v>0</v>
      </c>
      <c r="G246" s="13">
        <f>SUM(G247:G250)</f>
        <v>650</v>
      </c>
      <c r="H246" s="14"/>
      <c r="I246" s="15"/>
    </row>
    <row r="247" spans="1:9" ht="30" customHeight="1">
      <c r="A247" s="39"/>
      <c r="B247" s="41"/>
      <c r="C247" s="12" t="s">
        <v>10</v>
      </c>
      <c r="D247" s="13">
        <f t="shared" si="28"/>
        <v>0</v>
      </c>
      <c r="E247" s="13">
        <v>0</v>
      </c>
      <c r="F247" s="13">
        <v>0</v>
      </c>
      <c r="G247" s="13">
        <v>0</v>
      </c>
      <c r="H247" s="14"/>
      <c r="I247" s="15"/>
    </row>
    <row r="248" spans="1:9" ht="30" customHeight="1">
      <c r="A248" s="39"/>
      <c r="B248" s="41"/>
      <c r="C248" s="12" t="s">
        <v>15</v>
      </c>
      <c r="D248" s="13">
        <f t="shared" si="28"/>
        <v>0</v>
      </c>
      <c r="E248" s="13">
        <v>0</v>
      </c>
      <c r="F248" s="13">
        <v>0</v>
      </c>
      <c r="G248" s="13">
        <v>0</v>
      </c>
      <c r="H248" s="14"/>
      <c r="I248" s="15"/>
    </row>
    <row r="249" spans="1:9" ht="30" customHeight="1">
      <c r="A249" s="39"/>
      <c r="B249" s="41"/>
      <c r="C249" s="12" t="s">
        <v>16</v>
      </c>
      <c r="D249" s="13">
        <f t="shared" si="28"/>
        <v>1300</v>
      </c>
      <c r="E249" s="13">
        <f>'Прил №3 гор бюд.'!E146</f>
        <v>650</v>
      </c>
      <c r="F249" s="13">
        <f>'Прил №3 гор бюд.'!F146</f>
        <v>0</v>
      </c>
      <c r="G249" s="13">
        <f>'Прил №3 гор бюд.'!G146</f>
        <v>650</v>
      </c>
      <c r="H249" s="14"/>
      <c r="I249" s="15"/>
    </row>
    <row r="250" spans="1:9" ht="30" customHeight="1">
      <c r="A250" s="40"/>
      <c r="B250" s="41"/>
      <c r="C250" s="12" t="s">
        <v>14</v>
      </c>
      <c r="D250" s="13">
        <f t="shared" si="28"/>
        <v>0</v>
      </c>
      <c r="E250" s="13">
        <v>0</v>
      </c>
      <c r="F250" s="13">
        <v>0</v>
      </c>
      <c r="G250" s="13">
        <v>0</v>
      </c>
      <c r="H250" s="14"/>
      <c r="I250" s="15"/>
    </row>
    <row r="251" spans="1:9" ht="16.5" customHeight="1">
      <c r="A251" s="38" t="s">
        <v>31</v>
      </c>
      <c r="B251" s="41" t="s">
        <v>126</v>
      </c>
      <c r="C251" s="12" t="s">
        <v>55</v>
      </c>
      <c r="D251" s="13">
        <f t="shared" si="28"/>
        <v>63040</v>
      </c>
      <c r="E251" s="13">
        <f>E252+E254+E255</f>
        <v>18756</v>
      </c>
      <c r="F251" s="13">
        <f>F252+F254+F255</f>
        <v>44024</v>
      </c>
      <c r="G251" s="13">
        <f>G252+G254+G255</f>
        <v>260</v>
      </c>
      <c r="H251" s="14"/>
      <c r="I251" s="15"/>
    </row>
    <row r="252" spans="1:9" ht="16.5" customHeight="1">
      <c r="A252" s="39"/>
      <c r="B252" s="41"/>
      <c r="C252" s="12" t="s">
        <v>50</v>
      </c>
      <c r="D252" s="13">
        <f>SUM(E252:G252)</f>
        <v>62520</v>
      </c>
      <c r="E252" s="13">
        <f>0+18756</f>
        <v>18756</v>
      </c>
      <c r="F252" s="13">
        <f>0+43764</f>
        <v>43764</v>
      </c>
      <c r="G252" s="13">
        <v>0</v>
      </c>
      <c r="H252" s="14"/>
      <c r="I252" s="15"/>
    </row>
    <row r="253" spans="1:9" ht="16.5" customHeight="1">
      <c r="A253" s="39"/>
      <c r="B253" s="41"/>
      <c r="C253" s="17" t="s">
        <v>13</v>
      </c>
      <c r="D253" s="13">
        <f t="shared" si="28"/>
        <v>62520</v>
      </c>
      <c r="E253" s="13">
        <f>E252</f>
        <v>18756</v>
      </c>
      <c r="F253" s="13">
        <f>F252</f>
        <v>43764</v>
      </c>
      <c r="G253" s="13">
        <v>0</v>
      </c>
      <c r="H253" s="14"/>
      <c r="I253" s="15"/>
    </row>
    <row r="254" spans="1:9" ht="16.5" customHeight="1">
      <c r="A254" s="39"/>
      <c r="B254" s="41"/>
      <c r="C254" s="12" t="s">
        <v>15</v>
      </c>
      <c r="D254" s="13">
        <f t="shared" si="28"/>
        <v>0</v>
      </c>
      <c r="E254" s="13">
        <v>0</v>
      </c>
      <c r="F254" s="13">
        <v>0</v>
      </c>
      <c r="G254" s="13">
        <v>0</v>
      </c>
      <c r="H254" s="14"/>
      <c r="I254" s="15"/>
    </row>
    <row r="255" spans="1:9" ht="16.5" customHeight="1">
      <c r="A255" s="39"/>
      <c r="B255" s="41"/>
      <c r="C255" s="12" t="s">
        <v>16</v>
      </c>
      <c r="D255" s="13">
        <f t="shared" si="28"/>
        <v>520</v>
      </c>
      <c r="E255" s="13">
        <f>'Прил №3 гор бюд.'!E149</f>
        <v>0</v>
      </c>
      <c r="F255" s="13">
        <f>'Прил №3 гор бюд.'!F149</f>
        <v>260</v>
      </c>
      <c r="G255" s="13">
        <f>'Прил №3 гор бюд.'!G149</f>
        <v>260</v>
      </c>
      <c r="H255" s="14"/>
      <c r="I255" s="15"/>
    </row>
    <row r="256" spans="1:9" ht="16.5" customHeight="1">
      <c r="A256" s="40"/>
      <c r="B256" s="41"/>
      <c r="C256" s="12" t="s">
        <v>14</v>
      </c>
      <c r="D256" s="13">
        <f t="shared" si="28"/>
        <v>0</v>
      </c>
      <c r="E256" s="13">
        <v>0</v>
      </c>
      <c r="F256" s="13">
        <v>0</v>
      </c>
      <c r="G256" s="13">
        <v>0</v>
      </c>
      <c r="H256" s="14"/>
      <c r="I256" s="15"/>
    </row>
    <row r="257" spans="1:9" ht="15" customHeight="1">
      <c r="A257" s="41" t="s">
        <v>44</v>
      </c>
      <c r="B257" s="41" t="s">
        <v>87</v>
      </c>
      <c r="C257" s="12" t="s">
        <v>55</v>
      </c>
      <c r="D257" s="13">
        <f aca="true" t="shared" si="29" ref="D257:D263">SUM(E257:G257)</f>
        <v>130322.2</v>
      </c>
      <c r="E257" s="13">
        <f>SUM(E260:E263)</f>
        <v>33102.2</v>
      </c>
      <c r="F257" s="13">
        <f>SUM(F260:F263)</f>
        <v>48610</v>
      </c>
      <c r="G257" s="13">
        <f>SUM(G260:G263)</f>
        <v>48610</v>
      </c>
      <c r="H257" s="14"/>
      <c r="I257" s="15"/>
    </row>
    <row r="258" spans="1:9" ht="15" customHeight="1">
      <c r="A258" s="41"/>
      <c r="B258" s="41"/>
      <c r="C258" s="12" t="s">
        <v>41</v>
      </c>
      <c r="D258" s="13">
        <f>SUM(E258:G258)</f>
        <v>130322.2</v>
      </c>
      <c r="E258" s="13">
        <f>E257-E259</f>
        <v>33102.2</v>
      </c>
      <c r="F258" s="13">
        <f>F257-F259</f>
        <v>48610</v>
      </c>
      <c r="G258" s="13">
        <f>G257-G259</f>
        <v>48610</v>
      </c>
      <c r="H258" s="14"/>
      <c r="I258" s="15"/>
    </row>
    <row r="259" spans="1:9" ht="15" customHeight="1">
      <c r="A259" s="41"/>
      <c r="B259" s="41"/>
      <c r="C259" s="12" t="s">
        <v>42</v>
      </c>
      <c r="D259" s="13">
        <f>SUM(E259:G259)</f>
        <v>0</v>
      </c>
      <c r="E259" s="13">
        <v>0</v>
      </c>
      <c r="F259" s="13">
        <v>0</v>
      </c>
      <c r="G259" s="13">
        <v>0</v>
      </c>
      <c r="H259" s="14"/>
      <c r="I259" s="15"/>
    </row>
    <row r="260" spans="1:9" ht="15" customHeight="1">
      <c r="A260" s="41"/>
      <c r="B260" s="41"/>
      <c r="C260" s="12" t="s">
        <v>10</v>
      </c>
      <c r="D260" s="13">
        <f t="shared" si="29"/>
        <v>0</v>
      </c>
      <c r="E260" s="13">
        <f aca="true" t="shared" si="30" ref="E260:G261">E272+E285</f>
        <v>0</v>
      </c>
      <c r="F260" s="13">
        <f t="shared" si="30"/>
        <v>0</v>
      </c>
      <c r="G260" s="13">
        <f t="shared" si="30"/>
        <v>0</v>
      </c>
      <c r="H260" s="14"/>
      <c r="I260" s="15"/>
    </row>
    <row r="261" spans="1:9" ht="15" customHeight="1">
      <c r="A261" s="41"/>
      <c r="B261" s="41"/>
      <c r="C261" s="12" t="s">
        <v>15</v>
      </c>
      <c r="D261" s="13">
        <f t="shared" si="29"/>
        <v>0</v>
      </c>
      <c r="E261" s="13">
        <f t="shared" si="30"/>
        <v>0</v>
      </c>
      <c r="F261" s="13">
        <f t="shared" si="30"/>
        <v>0</v>
      </c>
      <c r="G261" s="13">
        <f t="shared" si="30"/>
        <v>0</v>
      </c>
      <c r="H261" s="14"/>
      <c r="I261" s="15"/>
    </row>
    <row r="262" spans="1:9" ht="15" customHeight="1">
      <c r="A262" s="41"/>
      <c r="B262" s="41"/>
      <c r="C262" s="12" t="s">
        <v>16</v>
      </c>
      <c r="D262" s="13">
        <f t="shared" si="29"/>
        <v>130322.2</v>
      </c>
      <c r="E262" s="13">
        <f>E269+E287</f>
        <v>33102.2</v>
      </c>
      <c r="F262" s="13">
        <f>F269+F287</f>
        <v>48610</v>
      </c>
      <c r="G262" s="13">
        <f>G269+G287</f>
        <v>48610</v>
      </c>
      <c r="H262" s="14"/>
      <c r="I262" s="15"/>
    </row>
    <row r="263" spans="1:9" ht="15" customHeight="1">
      <c r="A263" s="41"/>
      <c r="B263" s="41"/>
      <c r="C263" s="12" t="s">
        <v>14</v>
      </c>
      <c r="D263" s="13">
        <f t="shared" si="29"/>
        <v>0</v>
      </c>
      <c r="E263" s="13">
        <f>E2032+E288</f>
        <v>0</v>
      </c>
      <c r="F263" s="13">
        <f>F2032+F288</f>
        <v>0</v>
      </c>
      <c r="G263" s="13">
        <f>G2032+G288</f>
        <v>0</v>
      </c>
      <c r="H263" s="14"/>
      <c r="I263" s="15"/>
    </row>
    <row r="264" spans="1:9" ht="15.75" customHeight="1">
      <c r="A264" s="41" t="s">
        <v>32</v>
      </c>
      <c r="B264" s="41" t="s">
        <v>72</v>
      </c>
      <c r="C264" s="12" t="s">
        <v>55</v>
      </c>
      <c r="D264" s="13">
        <f>SUM(E264:G264)</f>
        <v>48273.4</v>
      </c>
      <c r="E264" s="13">
        <f>SUM(E267:E270)</f>
        <v>8073.4</v>
      </c>
      <c r="F264" s="13">
        <f>SUM(F267:F270)</f>
        <v>20100</v>
      </c>
      <c r="G264" s="13">
        <f>SUM(G267:G270)</f>
        <v>20100</v>
      </c>
      <c r="H264" s="14"/>
      <c r="I264" s="15"/>
    </row>
    <row r="265" spans="1:9" ht="15.75" customHeight="1">
      <c r="A265" s="41"/>
      <c r="B265" s="41"/>
      <c r="C265" s="12" t="s">
        <v>41</v>
      </c>
      <c r="D265" s="13">
        <f>SUM(E265:G265)</f>
        <v>48273.4</v>
      </c>
      <c r="E265" s="13">
        <f>E264-E266</f>
        <v>8073.4</v>
      </c>
      <c r="F265" s="13">
        <f>F264-F266</f>
        <v>20100</v>
      </c>
      <c r="G265" s="13">
        <f>G264-G266</f>
        <v>20100</v>
      </c>
      <c r="H265" s="14"/>
      <c r="I265" s="15"/>
    </row>
    <row r="266" spans="1:9" ht="15.75" customHeight="1">
      <c r="A266" s="41"/>
      <c r="B266" s="41"/>
      <c r="C266" s="12" t="s">
        <v>42</v>
      </c>
      <c r="D266" s="13">
        <f>SUM(E266:G266)</f>
        <v>0</v>
      </c>
      <c r="E266" s="13">
        <v>0</v>
      </c>
      <c r="F266" s="13">
        <v>0</v>
      </c>
      <c r="G266" s="13">
        <v>0</v>
      </c>
      <c r="H266" s="14"/>
      <c r="I266" s="15"/>
    </row>
    <row r="267" spans="1:9" ht="15.75" customHeight="1">
      <c r="A267" s="41"/>
      <c r="B267" s="41"/>
      <c r="C267" s="12" t="s">
        <v>10</v>
      </c>
      <c r="D267" s="13">
        <f aca="true" t="shared" si="31" ref="D267:D288">SUM(E267:G267)</f>
        <v>0</v>
      </c>
      <c r="E267" s="13">
        <f aca="true" t="shared" si="32" ref="E267:G270">E272</f>
        <v>0</v>
      </c>
      <c r="F267" s="13">
        <f t="shared" si="32"/>
        <v>0</v>
      </c>
      <c r="G267" s="13">
        <f t="shared" si="32"/>
        <v>0</v>
      </c>
      <c r="H267" s="14"/>
      <c r="I267" s="15"/>
    </row>
    <row r="268" spans="1:9" ht="15.75" customHeight="1">
      <c r="A268" s="41"/>
      <c r="B268" s="41"/>
      <c r="C268" s="12" t="s">
        <v>15</v>
      </c>
      <c r="D268" s="13">
        <f t="shared" si="31"/>
        <v>0</v>
      </c>
      <c r="E268" s="13">
        <f t="shared" si="32"/>
        <v>0</v>
      </c>
      <c r="F268" s="13">
        <f t="shared" si="32"/>
        <v>0</v>
      </c>
      <c r="G268" s="13">
        <f t="shared" si="32"/>
        <v>0</v>
      </c>
      <c r="H268" s="14"/>
      <c r="I268" s="15"/>
    </row>
    <row r="269" spans="1:9" ht="15.75" customHeight="1">
      <c r="A269" s="41"/>
      <c r="B269" s="41"/>
      <c r="C269" s="12" t="s">
        <v>16</v>
      </c>
      <c r="D269" s="13">
        <f t="shared" si="31"/>
        <v>48273.4</v>
      </c>
      <c r="E269" s="13">
        <f>E274+E279</f>
        <v>8073.4</v>
      </c>
      <c r="F269" s="13">
        <f>F274+F279</f>
        <v>20100</v>
      </c>
      <c r="G269" s="13">
        <f>G274+G279</f>
        <v>20100</v>
      </c>
      <c r="H269" s="14"/>
      <c r="I269" s="15"/>
    </row>
    <row r="270" spans="1:9" ht="15.75" customHeight="1">
      <c r="A270" s="41"/>
      <c r="B270" s="41"/>
      <c r="C270" s="12" t="s">
        <v>14</v>
      </c>
      <c r="D270" s="13">
        <f t="shared" si="31"/>
        <v>0</v>
      </c>
      <c r="E270" s="13">
        <f t="shared" si="32"/>
        <v>0</v>
      </c>
      <c r="F270" s="13">
        <f t="shared" si="32"/>
        <v>0</v>
      </c>
      <c r="G270" s="13">
        <f t="shared" si="32"/>
        <v>0</v>
      </c>
      <c r="H270" s="14"/>
      <c r="I270" s="15"/>
    </row>
    <row r="271" spans="1:9" ht="15" customHeight="1">
      <c r="A271" s="41" t="s">
        <v>33</v>
      </c>
      <c r="B271" s="41" t="s">
        <v>35</v>
      </c>
      <c r="C271" s="12" t="s">
        <v>55</v>
      </c>
      <c r="D271" s="13">
        <f>SUM(E271:G271)</f>
        <v>47995.7</v>
      </c>
      <c r="E271" s="13">
        <f>SUM(E272:E275)</f>
        <v>7995.7</v>
      </c>
      <c r="F271" s="13">
        <f>SUM(F272:F275)</f>
        <v>20000</v>
      </c>
      <c r="G271" s="13">
        <f>SUM(G272:G275)</f>
        <v>20000</v>
      </c>
      <c r="H271" s="14"/>
      <c r="I271" s="15"/>
    </row>
    <row r="272" spans="1:9" ht="15" customHeight="1">
      <c r="A272" s="41"/>
      <c r="B272" s="41"/>
      <c r="C272" s="12" t="s">
        <v>10</v>
      </c>
      <c r="D272" s="13">
        <f t="shared" si="31"/>
        <v>0</v>
      </c>
      <c r="E272" s="13">
        <v>0</v>
      </c>
      <c r="F272" s="13">
        <v>0</v>
      </c>
      <c r="G272" s="13">
        <v>0</v>
      </c>
      <c r="H272" s="14"/>
      <c r="I272" s="15"/>
    </row>
    <row r="273" spans="1:9" ht="15" customHeight="1">
      <c r="A273" s="41"/>
      <c r="B273" s="41"/>
      <c r="C273" s="12" t="s">
        <v>15</v>
      </c>
      <c r="D273" s="13">
        <f t="shared" si="31"/>
        <v>0</v>
      </c>
      <c r="E273" s="13">
        <v>0</v>
      </c>
      <c r="F273" s="13">
        <v>0</v>
      </c>
      <c r="G273" s="13">
        <v>0</v>
      </c>
      <c r="H273" s="14"/>
      <c r="I273" s="15"/>
    </row>
    <row r="274" spans="1:9" ht="15" customHeight="1">
      <c r="A274" s="41"/>
      <c r="B274" s="41"/>
      <c r="C274" s="12" t="s">
        <v>16</v>
      </c>
      <c r="D274" s="13">
        <f t="shared" si="31"/>
        <v>47995.7</v>
      </c>
      <c r="E274" s="13">
        <f>'Прил №3 гор бюд.'!E168</f>
        <v>7995.7</v>
      </c>
      <c r="F274" s="13">
        <f>'Прил №3 гор бюд.'!F168</f>
        <v>20000</v>
      </c>
      <c r="G274" s="13">
        <f>'Прил №3 гор бюд.'!G168</f>
        <v>20000</v>
      </c>
      <c r="H274" s="14"/>
      <c r="I274" s="15"/>
    </row>
    <row r="275" spans="1:9" ht="15" customHeight="1">
      <c r="A275" s="41"/>
      <c r="B275" s="41"/>
      <c r="C275" s="12" t="s">
        <v>14</v>
      </c>
      <c r="D275" s="13">
        <f t="shared" si="31"/>
        <v>0</v>
      </c>
      <c r="E275" s="13">
        <v>0</v>
      </c>
      <c r="F275" s="13">
        <v>0</v>
      </c>
      <c r="G275" s="13">
        <v>0</v>
      </c>
      <c r="H275" s="14"/>
      <c r="I275" s="15"/>
    </row>
    <row r="276" spans="1:9" ht="15" customHeight="1">
      <c r="A276" s="41" t="s">
        <v>69</v>
      </c>
      <c r="B276" s="41" t="s">
        <v>70</v>
      </c>
      <c r="C276" s="12" t="s">
        <v>55</v>
      </c>
      <c r="D276" s="13">
        <f>SUM(E276:G276)</f>
        <v>277.7</v>
      </c>
      <c r="E276" s="13">
        <f>SUM(E277:E280)</f>
        <v>77.7</v>
      </c>
      <c r="F276" s="13">
        <f>SUM(F277:F280)</f>
        <v>100</v>
      </c>
      <c r="G276" s="13">
        <f>SUM(G277:G280)</f>
        <v>100</v>
      </c>
      <c r="H276" s="14"/>
      <c r="I276" s="15"/>
    </row>
    <row r="277" spans="1:9" ht="16.5" customHeight="1">
      <c r="A277" s="41"/>
      <c r="B277" s="41"/>
      <c r="C277" s="12" t="s">
        <v>10</v>
      </c>
      <c r="D277" s="13">
        <f>SUM(E277:G277)</f>
        <v>0</v>
      </c>
      <c r="E277" s="13">
        <v>0</v>
      </c>
      <c r="F277" s="13">
        <v>0</v>
      </c>
      <c r="G277" s="13">
        <v>0</v>
      </c>
      <c r="H277" s="14"/>
      <c r="I277" s="15"/>
    </row>
    <row r="278" spans="1:9" ht="16.5" customHeight="1">
      <c r="A278" s="41"/>
      <c r="B278" s="41"/>
      <c r="C278" s="12" t="s">
        <v>15</v>
      </c>
      <c r="D278" s="13">
        <f>SUM(E278:G278)</f>
        <v>0</v>
      </c>
      <c r="E278" s="13">
        <v>0</v>
      </c>
      <c r="F278" s="13">
        <v>0</v>
      </c>
      <c r="G278" s="13">
        <v>0</v>
      </c>
      <c r="H278" s="14"/>
      <c r="I278" s="15"/>
    </row>
    <row r="279" spans="1:9" ht="16.5" customHeight="1">
      <c r="A279" s="41"/>
      <c r="B279" s="41"/>
      <c r="C279" s="12" t="s">
        <v>16</v>
      </c>
      <c r="D279" s="13">
        <f>SUM(E279:G279)</f>
        <v>277.7</v>
      </c>
      <c r="E279" s="13">
        <f>'Прил №3 гор бюд.'!E171</f>
        <v>77.7</v>
      </c>
      <c r="F279" s="13">
        <f>'Прил №3 гор бюд.'!F171</f>
        <v>100</v>
      </c>
      <c r="G279" s="13">
        <f>'Прил №3 гор бюд.'!G171</f>
        <v>100</v>
      </c>
      <c r="H279" s="14"/>
      <c r="I279" s="15"/>
    </row>
    <row r="280" spans="1:9" ht="16.5" customHeight="1">
      <c r="A280" s="41"/>
      <c r="B280" s="41"/>
      <c r="C280" s="12" t="s">
        <v>14</v>
      </c>
      <c r="D280" s="13">
        <f>SUM(E280:G280)</f>
        <v>0</v>
      </c>
      <c r="E280" s="13">
        <v>0</v>
      </c>
      <c r="F280" s="13">
        <v>0</v>
      </c>
      <c r="G280" s="13">
        <v>0</v>
      </c>
      <c r="H280" s="14"/>
      <c r="I280" s="15"/>
    </row>
    <row r="281" spans="1:9" ht="13.5">
      <c r="A281" s="7">
        <v>1</v>
      </c>
      <c r="B281" s="7">
        <v>2</v>
      </c>
      <c r="C281" s="21">
        <v>3</v>
      </c>
      <c r="D281" s="21">
        <v>4</v>
      </c>
      <c r="E281" s="21">
        <v>5</v>
      </c>
      <c r="F281" s="21">
        <v>6</v>
      </c>
      <c r="G281" s="21">
        <v>7</v>
      </c>
      <c r="H281" s="14"/>
      <c r="I281" s="15"/>
    </row>
    <row r="282" spans="1:9" ht="13.5">
      <c r="A282" s="41" t="s">
        <v>7</v>
      </c>
      <c r="B282" s="41" t="s">
        <v>8</v>
      </c>
      <c r="C282" s="12" t="s">
        <v>55</v>
      </c>
      <c r="D282" s="13">
        <f t="shared" si="31"/>
        <v>82048.8</v>
      </c>
      <c r="E282" s="13">
        <f>SUM(E285:E288)</f>
        <v>25028.8</v>
      </c>
      <c r="F282" s="13">
        <f>SUM(F285:F288)</f>
        <v>28510</v>
      </c>
      <c r="G282" s="13">
        <f>SUM(G285:G288)</f>
        <v>28510</v>
      </c>
      <c r="H282" s="14"/>
      <c r="I282" s="15"/>
    </row>
    <row r="283" spans="1:9" ht="13.5">
      <c r="A283" s="41"/>
      <c r="B283" s="41"/>
      <c r="C283" s="12" t="s">
        <v>41</v>
      </c>
      <c r="D283" s="13">
        <f t="shared" si="31"/>
        <v>82048.8</v>
      </c>
      <c r="E283" s="13">
        <f>E282-E284</f>
        <v>25028.8</v>
      </c>
      <c r="F283" s="13">
        <f>F282-F284</f>
        <v>28510</v>
      </c>
      <c r="G283" s="13">
        <f>G282-G284</f>
        <v>28510</v>
      </c>
      <c r="H283" s="14"/>
      <c r="I283" s="15"/>
    </row>
    <row r="284" spans="1:9" ht="15" customHeight="1">
      <c r="A284" s="41"/>
      <c r="B284" s="41"/>
      <c r="C284" s="12" t="s">
        <v>42</v>
      </c>
      <c r="D284" s="13">
        <f t="shared" si="31"/>
        <v>0</v>
      </c>
      <c r="E284" s="13">
        <v>0</v>
      </c>
      <c r="F284" s="13">
        <v>0</v>
      </c>
      <c r="G284" s="13">
        <v>0</v>
      </c>
      <c r="H284" s="14"/>
      <c r="I284" s="15"/>
    </row>
    <row r="285" spans="1:9" ht="15" customHeight="1">
      <c r="A285" s="41"/>
      <c r="B285" s="41"/>
      <c r="C285" s="12" t="s">
        <v>10</v>
      </c>
      <c r="D285" s="13">
        <f t="shared" si="31"/>
        <v>0</v>
      </c>
      <c r="E285" s="13">
        <f aca="true" t="shared" si="33" ref="E285:G286">E290+E295</f>
        <v>0</v>
      </c>
      <c r="F285" s="13">
        <f t="shared" si="33"/>
        <v>0</v>
      </c>
      <c r="G285" s="13">
        <f t="shared" si="33"/>
        <v>0</v>
      </c>
      <c r="H285" s="14"/>
      <c r="I285" s="15"/>
    </row>
    <row r="286" spans="1:9" ht="13.5">
      <c r="A286" s="41"/>
      <c r="B286" s="41"/>
      <c r="C286" s="12" t="s">
        <v>15</v>
      </c>
      <c r="D286" s="13">
        <f t="shared" si="31"/>
        <v>0</v>
      </c>
      <c r="E286" s="13">
        <f t="shared" si="33"/>
        <v>0</v>
      </c>
      <c r="F286" s="13">
        <f t="shared" si="33"/>
        <v>0</v>
      </c>
      <c r="G286" s="13">
        <f t="shared" si="33"/>
        <v>0</v>
      </c>
      <c r="H286" s="14"/>
      <c r="I286" s="15"/>
    </row>
    <row r="287" spans="1:9" ht="13.5">
      <c r="A287" s="41"/>
      <c r="B287" s="41"/>
      <c r="C287" s="12" t="s">
        <v>16</v>
      </c>
      <c r="D287" s="13">
        <f t="shared" si="31"/>
        <v>82048.8</v>
      </c>
      <c r="E287" s="13">
        <f>E292+E297+E302+E307+E312</f>
        <v>25028.8</v>
      </c>
      <c r="F287" s="13">
        <f>F292+F297+F302+F307+F312</f>
        <v>28510</v>
      </c>
      <c r="G287" s="13">
        <f>G292+G297+G302+G307+G312</f>
        <v>28510</v>
      </c>
      <c r="H287" s="14"/>
      <c r="I287" s="15"/>
    </row>
    <row r="288" spans="1:9" ht="13.5">
      <c r="A288" s="41"/>
      <c r="B288" s="41"/>
      <c r="C288" s="12" t="s">
        <v>14</v>
      </c>
      <c r="D288" s="13">
        <f t="shared" si="31"/>
        <v>0</v>
      </c>
      <c r="E288" s="13">
        <f>E293+E298</f>
        <v>0</v>
      </c>
      <c r="F288" s="13">
        <f>F293+F298</f>
        <v>0</v>
      </c>
      <c r="G288" s="13">
        <f>G293+G298</f>
        <v>0</v>
      </c>
      <c r="H288" s="14"/>
      <c r="I288" s="15"/>
    </row>
    <row r="289" spans="1:9" ht="25.5" customHeight="1">
      <c r="A289" s="38" t="s">
        <v>34</v>
      </c>
      <c r="B289" s="38" t="s">
        <v>76</v>
      </c>
      <c r="C289" s="12" t="s">
        <v>55</v>
      </c>
      <c r="D289" s="13">
        <f aca="true" t="shared" si="34" ref="D289:D298">SUM(E289:G289)</f>
        <v>2822.6</v>
      </c>
      <c r="E289" s="13">
        <f>SUM(E290:E293)</f>
        <v>822.5999999999999</v>
      </c>
      <c r="F289" s="13">
        <f>SUM(F290:F293)</f>
        <v>1000</v>
      </c>
      <c r="G289" s="13">
        <f>SUM(G290:G293)</f>
        <v>1000</v>
      </c>
      <c r="H289" s="14"/>
      <c r="I289" s="15"/>
    </row>
    <row r="290" spans="1:9" ht="25.5" customHeight="1">
      <c r="A290" s="39"/>
      <c r="B290" s="39"/>
      <c r="C290" s="12" t="s">
        <v>10</v>
      </c>
      <c r="D290" s="13">
        <f t="shared" si="34"/>
        <v>0</v>
      </c>
      <c r="E290" s="13">
        <v>0</v>
      </c>
      <c r="F290" s="13">
        <v>0</v>
      </c>
      <c r="G290" s="13">
        <v>0</v>
      </c>
      <c r="H290" s="14"/>
      <c r="I290" s="15"/>
    </row>
    <row r="291" spans="1:9" ht="25.5" customHeight="1">
      <c r="A291" s="39"/>
      <c r="B291" s="39"/>
      <c r="C291" s="12" t="s">
        <v>15</v>
      </c>
      <c r="D291" s="13">
        <f t="shared" si="34"/>
        <v>0</v>
      </c>
      <c r="E291" s="13">
        <v>0</v>
      </c>
      <c r="F291" s="13">
        <v>0</v>
      </c>
      <c r="G291" s="13">
        <v>0</v>
      </c>
      <c r="H291" s="14"/>
      <c r="I291" s="15"/>
    </row>
    <row r="292" spans="1:9" ht="25.5" customHeight="1">
      <c r="A292" s="39"/>
      <c r="B292" s="39"/>
      <c r="C292" s="12" t="s">
        <v>16</v>
      </c>
      <c r="D292" s="13">
        <f t="shared" si="34"/>
        <v>2822.6</v>
      </c>
      <c r="E292" s="13">
        <f>'Прил №3 гор бюд.'!E182</f>
        <v>822.5999999999999</v>
      </c>
      <c r="F292" s="13">
        <f>'Прил №3 гор бюд.'!F182</f>
        <v>1000</v>
      </c>
      <c r="G292" s="13">
        <f>'Прил №3 гор бюд.'!G182</f>
        <v>1000</v>
      </c>
      <c r="H292" s="14"/>
      <c r="I292" s="15"/>
    </row>
    <row r="293" spans="1:9" ht="20.25" customHeight="1">
      <c r="A293" s="40"/>
      <c r="B293" s="40"/>
      <c r="C293" s="12" t="s">
        <v>14</v>
      </c>
      <c r="D293" s="13">
        <f t="shared" si="34"/>
        <v>0</v>
      </c>
      <c r="E293" s="13">
        <v>0</v>
      </c>
      <c r="F293" s="13">
        <v>0</v>
      </c>
      <c r="G293" s="13">
        <v>0</v>
      </c>
      <c r="H293" s="14"/>
      <c r="I293" s="15"/>
    </row>
    <row r="294" spans="1:9" ht="27" customHeight="1">
      <c r="A294" s="38" t="s">
        <v>65</v>
      </c>
      <c r="B294" s="41" t="s">
        <v>144</v>
      </c>
      <c r="C294" s="12" t="s">
        <v>55</v>
      </c>
      <c r="D294" s="13">
        <f t="shared" si="34"/>
        <v>31543</v>
      </c>
      <c r="E294" s="13">
        <f>SUM(E295:E298)</f>
        <v>22884.2</v>
      </c>
      <c r="F294" s="13">
        <f>SUM(F295:F298)</f>
        <v>8658.8</v>
      </c>
      <c r="G294" s="13">
        <f>SUM(G295:G298)</f>
        <v>0</v>
      </c>
      <c r="H294" s="14"/>
      <c r="I294" s="15"/>
    </row>
    <row r="295" spans="1:9" ht="27" customHeight="1">
      <c r="A295" s="39"/>
      <c r="B295" s="41"/>
      <c r="C295" s="11" t="s">
        <v>10</v>
      </c>
      <c r="D295" s="13">
        <f t="shared" si="34"/>
        <v>0</v>
      </c>
      <c r="E295" s="13">
        <v>0</v>
      </c>
      <c r="F295" s="13">
        <v>0</v>
      </c>
      <c r="G295" s="13">
        <v>0</v>
      </c>
      <c r="H295" s="14"/>
      <c r="I295" s="15"/>
    </row>
    <row r="296" spans="1:9" ht="27" customHeight="1">
      <c r="A296" s="39"/>
      <c r="B296" s="41"/>
      <c r="C296" s="11" t="s">
        <v>15</v>
      </c>
      <c r="D296" s="13">
        <f t="shared" si="34"/>
        <v>0</v>
      </c>
      <c r="E296" s="13">
        <v>0</v>
      </c>
      <c r="F296" s="13">
        <v>0</v>
      </c>
      <c r="G296" s="13">
        <v>0</v>
      </c>
      <c r="H296" s="14"/>
      <c r="I296" s="15"/>
    </row>
    <row r="297" spans="1:9" ht="27" customHeight="1">
      <c r="A297" s="39"/>
      <c r="B297" s="41"/>
      <c r="C297" s="11" t="s">
        <v>16</v>
      </c>
      <c r="D297" s="13">
        <f t="shared" si="34"/>
        <v>31543</v>
      </c>
      <c r="E297" s="13">
        <f>'Прил №3 гор бюд.'!E186</f>
        <v>22884.2</v>
      </c>
      <c r="F297" s="13">
        <f>'Прил №3 гор бюд.'!F186</f>
        <v>8658.8</v>
      </c>
      <c r="G297" s="13">
        <f>'Прил №3 гор бюд.'!G186</f>
        <v>0</v>
      </c>
      <c r="H297" s="14"/>
      <c r="I297" s="15"/>
    </row>
    <row r="298" spans="1:9" ht="27" customHeight="1">
      <c r="A298" s="40"/>
      <c r="B298" s="41"/>
      <c r="C298" s="11" t="s">
        <v>14</v>
      </c>
      <c r="D298" s="13">
        <f t="shared" si="34"/>
        <v>0</v>
      </c>
      <c r="E298" s="13">
        <v>0</v>
      </c>
      <c r="F298" s="13">
        <v>0</v>
      </c>
      <c r="G298" s="13">
        <v>0</v>
      </c>
      <c r="H298" s="14"/>
      <c r="I298" s="15"/>
    </row>
    <row r="299" spans="1:7" ht="13.5">
      <c r="A299" s="38" t="s">
        <v>66</v>
      </c>
      <c r="B299" s="38" t="s">
        <v>59</v>
      </c>
      <c r="C299" s="12" t="s">
        <v>55</v>
      </c>
      <c r="D299" s="24">
        <f aca="true" t="shared" si="35" ref="D299:D308">E299+F299+G299</f>
        <v>3990</v>
      </c>
      <c r="E299" s="24">
        <f>E300+E301+E302+E303</f>
        <v>1190</v>
      </c>
      <c r="F299" s="24">
        <f>F300+F301+F302+F303</f>
        <v>1400</v>
      </c>
      <c r="G299" s="24">
        <f>G300+G301+G302+G303</f>
        <v>1400</v>
      </c>
    </row>
    <row r="300" spans="1:7" ht="13.5">
      <c r="A300" s="39"/>
      <c r="B300" s="39"/>
      <c r="C300" s="12" t="s">
        <v>10</v>
      </c>
      <c r="D300" s="24">
        <f t="shared" si="35"/>
        <v>0</v>
      </c>
      <c r="E300" s="24">
        <v>0</v>
      </c>
      <c r="F300" s="24">
        <v>0</v>
      </c>
      <c r="G300" s="24">
        <v>0</v>
      </c>
    </row>
    <row r="301" spans="1:7" ht="13.5">
      <c r="A301" s="39"/>
      <c r="B301" s="39"/>
      <c r="C301" s="12" t="s">
        <v>15</v>
      </c>
      <c r="D301" s="24">
        <f t="shared" si="35"/>
        <v>0</v>
      </c>
      <c r="E301" s="24">
        <v>0</v>
      </c>
      <c r="F301" s="24">
        <v>0</v>
      </c>
      <c r="G301" s="24">
        <v>0</v>
      </c>
    </row>
    <row r="302" spans="1:7" ht="15.75" customHeight="1">
      <c r="A302" s="39"/>
      <c r="B302" s="39"/>
      <c r="C302" s="12" t="s">
        <v>16</v>
      </c>
      <c r="D302" s="24">
        <f t="shared" si="35"/>
        <v>3990</v>
      </c>
      <c r="E302" s="24">
        <f>'Прил №3 гор бюд.'!E190</f>
        <v>1190</v>
      </c>
      <c r="F302" s="24">
        <f>'Прил №3 гор бюд.'!F190</f>
        <v>1400</v>
      </c>
      <c r="G302" s="24">
        <f>'Прил №3 гор бюд.'!G190</f>
        <v>1400</v>
      </c>
    </row>
    <row r="303" spans="1:7" ht="15.75" customHeight="1">
      <c r="A303" s="40"/>
      <c r="B303" s="40"/>
      <c r="C303" s="12" t="s">
        <v>14</v>
      </c>
      <c r="D303" s="24">
        <f t="shared" si="35"/>
        <v>0</v>
      </c>
      <c r="E303" s="24">
        <v>0</v>
      </c>
      <c r="F303" s="24">
        <v>0</v>
      </c>
      <c r="G303" s="24">
        <v>0</v>
      </c>
    </row>
    <row r="304" spans="1:7" ht="13.5">
      <c r="A304" s="38" t="s">
        <v>73</v>
      </c>
      <c r="B304" s="38" t="s">
        <v>74</v>
      </c>
      <c r="C304" s="12" t="s">
        <v>55</v>
      </c>
      <c r="D304" s="24">
        <f t="shared" si="35"/>
        <v>352</v>
      </c>
      <c r="E304" s="24">
        <f>E305+E306+E307+E308</f>
        <v>132</v>
      </c>
      <c r="F304" s="24">
        <f>F305+F306+F307+F308</f>
        <v>110</v>
      </c>
      <c r="G304" s="24">
        <f>G305+G306+G307+G308</f>
        <v>110</v>
      </c>
    </row>
    <row r="305" spans="1:7" ht="13.5">
      <c r="A305" s="39"/>
      <c r="B305" s="39"/>
      <c r="C305" s="12" t="s">
        <v>10</v>
      </c>
      <c r="D305" s="24">
        <f t="shared" si="35"/>
        <v>0</v>
      </c>
      <c r="E305" s="24">
        <v>0</v>
      </c>
      <c r="F305" s="24">
        <v>0</v>
      </c>
      <c r="G305" s="24">
        <v>0</v>
      </c>
    </row>
    <row r="306" spans="1:7" ht="13.5">
      <c r="A306" s="39"/>
      <c r="B306" s="39"/>
      <c r="C306" s="12" t="s">
        <v>15</v>
      </c>
      <c r="D306" s="24">
        <f t="shared" si="35"/>
        <v>0</v>
      </c>
      <c r="E306" s="24">
        <v>0</v>
      </c>
      <c r="F306" s="24">
        <v>0</v>
      </c>
      <c r="G306" s="24">
        <v>0</v>
      </c>
    </row>
    <row r="307" spans="1:7" ht="15.75" customHeight="1">
      <c r="A307" s="39"/>
      <c r="B307" s="39"/>
      <c r="C307" s="12" t="s">
        <v>16</v>
      </c>
      <c r="D307" s="24">
        <f t="shared" si="35"/>
        <v>352</v>
      </c>
      <c r="E307" s="24">
        <f>'Прил №3 гор бюд.'!E194</f>
        <v>132</v>
      </c>
      <c r="F307" s="24">
        <f>'Прил №3 гор бюд.'!F194</f>
        <v>110</v>
      </c>
      <c r="G307" s="24">
        <f>'Прил №3 гор бюд.'!G194</f>
        <v>110</v>
      </c>
    </row>
    <row r="308" spans="1:7" ht="15.75" customHeight="1">
      <c r="A308" s="40"/>
      <c r="B308" s="40"/>
      <c r="C308" s="12" t="s">
        <v>14</v>
      </c>
      <c r="D308" s="24">
        <f t="shared" si="35"/>
        <v>0</v>
      </c>
      <c r="E308" s="24">
        <v>0</v>
      </c>
      <c r="F308" s="24">
        <v>0</v>
      </c>
      <c r="G308" s="24">
        <v>0</v>
      </c>
    </row>
    <row r="309" spans="1:7" ht="28.5" customHeight="1">
      <c r="A309" s="38" t="s">
        <v>145</v>
      </c>
      <c r="B309" s="38" t="s">
        <v>146</v>
      </c>
      <c r="C309" s="12" t="s">
        <v>55</v>
      </c>
      <c r="D309" s="24">
        <f>E309+F309+G309</f>
        <v>43341.2</v>
      </c>
      <c r="E309" s="24">
        <f>E310+E311+E312+E313</f>
        <v>0</v>
      </c>
      <c r="F309" s="24">
        <f>F310+F311+F312+F313</f>
        <v>17341.2</v>
      </c>
      <c r="G309" s="24">
        <f>G310+G311+G312+G313</f>
        <v>26000</v>
      </c>
    </row>
    <row r="310" spans="1:7" ht="28.5" customHeight="1">
      <c r="A310" s="39"/>
      <c r="B310" s="39"/>
      <c r="C310" s="12" t="s">
        <v>10</v>
      </c>
      <c r="D310" s="24">
        <f>E310+F310+G310</f>
        <v>0</v>
      </c>
      <c r="E310" s="24">
        <v>0</v>
      </c>
      <c r="F310" s="24">
        <v>0</v>
      </c>
      <c r="G310" s="24">
        <v>0</v>
      </c>
    </row>
    <row r="311" spans="1:7" ht="28.5" customHeight="1">
      <c r="A311" s="39"/>
      <c r="B311" s="39"/>
      <c r="C311" s="12" t="s">
        <v>15</v>
      </c>
      <c r="D311" s="24">
        <f>E311+F311+G311</f>
        <v>0</v>
      </c>
      <c r="E311" s="24">
        <v>0</v>
      </c>
      <c r="F311" s="24">
        <v>0</v>
      </c>
      <c r="G311" s="24">
        <v>0</v>
      </c>
    </row>
    <row r="312" spans="1:7" ht="28.5" customHeight="1">
      <c r="A312" s="39"/>
      <c r="B312" s="39"/>
      <c r="C312" s="12" t="s">
        <v>16</v>
      </c>
      <c r="D312" s="24">
        <f>E312+F312+G312</f>
        <v>43341.2</v>
      </c>
      <c r="E312" s="24">
        <f>'Прил №3 гор бюд.'!E199</f>
        <v>0</v>
      </c>
      <c r="F312" s="24">
        <f>'Прил №3 гор бюд.'!F199</f>
        <v>17341.2</v>
      </c>
      <c r="G312" s="24">
        <f>'Прил №3 гор бюд.'!G199</f>
        <v>26000</v>
      </c>
    </row>
    <row r="313" spans="1:7" ht="26.25" customHeight="1">
      <c r="A313" s="40"/>
      <c r="B313" s="40"/>
      <c r="C313" s="12" t="s">
        <v>14</v>
      </c>
      <c r="D313" s="24">
        <f>E313+F313+G313</f>
        <v>0</v>
      </c>
      <c r="E313" s="24">
        <v>0</v>
      </c>
      <c r="F313" s="24">
        <v>0</v>
      </c>
      <c r="G313" s="24">
        <v>0</v>
      </c>
    </row>
    <row r="314" ht="15" customHeight="1"/>
    <row r="315" spans="1:7" ht="45" customHeight="1">
      <c r="A315" s="47" t="s">
        <v>88</v>
      </c>
      <c r="B315" s="47"/>
      <c r="C315" s="47"/>
      <c r="D315" s="47"/>
      <c r="E315" s="47"/>
      <c r="F315" s="47"/>
      <c r="G315" s="47"/>
    </row>
    <row r="316" ht="15" customHeight="1"/>
    <row r="317" ht="27.75" customHeight="1"/>
  </sheetData>
  <sheetProtection/>
  <autoFilter ref="A6:I298"/>
  <mergeCells count="91">
    <mergeCell ref="B257:B263"/>
    <mergeCell ref="A309:A313"/>
    <mergeCell ref="B199:B203"/>
    <mergeCell ref="B162:B170"/>
    <mergeCell ref="A315:G315"/>
    <mergeCell ref="A257:A263"/>
    <mergeCell ref="A289:A293"/>
    <mergeCell ref="B289:B293"/>
    <mergeCell ref="A264:A270"/>
    <mergeCell ref="A271:A275"/>
    <mergeCell ref="B225:B229"/>
    <mergeCell ref="A215:A224"/>
    <mergeCell ref="A294:A298"/>
    <mergeCell ref="B294:B298"/>
    <mergeCell ref="A171:A175"/>
    <mergeCell ref="B176:B180"/>
    <mergeCell ref="B192:B198"/>
    <mergeCell ref="A192:A198"/>
    <mergeCell ref="B182:B191"/>
    <mergeCell ref="A276:A280"/>
    <mergeCell ref="A82:A91"/>
    <mergeCell ref="A137:A144"/>
    <mergeCell ref="B137:B144"/>
    <mergeCell ref="A146:A153"/>
    <mergeCell ref="B146:B153"/>
    <mergeCell ref="B209:B213"/>
    <mergeCell ref="B115:B121"/>
    <mergeCell ref="A122:A128"/>
    <mergeCell ref="B99:B105"/>
    <mergeCell ref="A115:A121"/>
    <mergeCell ref="A240:A244"/>
    <mergeCell ref="A304:A308"/>
    <mergeCell ref="B304:B308"/>
    <mergeCell ref="A299:A303"/>
    <mergeCell ref="B299:B303"/>
    <mergeCell ref="B264:B270"/>
    <mergeCell ref="B282:B288"/>
    <mergeCell ref="B276:B280"/>
    <mergeCell ref="B240:B244"/>
    <mergeCell ref="A251:A256"/>
    <mergeCell ref="A235:A239"/>
    <mergeCell ref="B271:B275"/>
    <mergeCell ref="B171:B175"/>
    <mergeCell ref="B204:B208"/>
    <mergeCell ref="B215:B224"/>
    <mergeCell ref="A282:A288"/>
    <mergeCell ref="B246:B250"/>
    <mergeCell ref="B251:B256"/>
    <mergeCell ref="B235:B239"/>
    <mergeCell ref="A246:A250"/>
    <mergeCell ref="B7:B18"/>
    <mergeCell ref="A19:A30"/>
    <mergeCell ref="B19:B30"/>
    <mergeCell ref="A32:A43"/>
    <mergeCell ref="B32:B43"/>
    <mergeCell ref="A44:A49"/>
    <mergeCell ref="B44:B49"/>
    <mergeCell ref="A7:A18"/>
    <mergeCell ref="D1:G1"/>
    <mergeCell ref="A2:G2"/>
    <mergeCell ref="E3:G3"/>
    <mergeCell ref="A4:A5"/>
    <mergeCell ref="B4:B5"/>
    <mergeCell ref="C4:C5"/>
    <mergeCell ref="D4:G4"/>
    <mergeCell ref="A50:A55"/>
    <mergeCell ref="B82:B84"/>
    <mergeCell ref="B92:B98"/>
    <mergeCell ref="A69:A80"/>
    <mergeCell ref="B56:B67"/>
    <mergeCell ref="B77:B80"/>
    <mergeCell ref="A56:A67"/>
    <mergeCell ref="B50:B55"/>
    <mergeCell ref="B85:B91"/>
    <mergeCell ref="B69:B76"/>
    <mergeCell ref="B122:B128"/>
    <mergeCell ref="A162:A170"/>
    <mergeCell ref="A129:A136"/>
    <mergeCell ref="A154:A161"/>
    <mergeCell ref="B154:B161"/>
    <mergeCell ref="A92:A106"/>
    <mergeCell ref="B309:B313"/>
    <mergeCell ref="B129:B136"/>
    <mergeCell ref="A230:A234"/>
    <mergeCell ref="B230:B234"/>
    <mergeCell ref="A204:A208"/>
    <mergeCell ref="A209:A213"/>
    <mergeCell ref="A225:A229"/>
    <mergeCell ref="A176:A180"/>
    <mergeCell ref="A182:A191"/>
    <mergeCell ref="A199:A203"/>
  </mergeCells>
  <printOptions horizontalCentered="1"/>
  <pageMargins left="0.7874015748031497" right="0.7874015748031497" top="1.1811023622047245" bottom="0.5905511811023623" header="0.31496062992125984" footer="0.31496062992125984"/>
  <pageSetup fitToHeight="17" horizontalDpi="600" verticalDpi="600" orientation="landscape" paperSize="9" scale="63" r:id="rId1"/>
  <rowBreaks count="10" manualBreakCount="10">
    <brk id="30" max="6" man="1"/>
    <brk id="67" max="6" man="1"/>
    <brk id="80" max="6" man="1"/>
    <brk id="106" max="6" man="1"/>
    <brk id="144" max="6" man="1"/>
    <brk id="180" max="6" man="1"/>
    <brk id="213" max="6" man="1"/>
    <brk id="244" max="6" man="1"/>
    <brk id="280" max="6" man="1"/>
    <brk id="3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2023-06-13T05:43:49Z</dcterms:modified>
  <cp:category/>
  <cp:version/>
  <cp:contentType/>
  <cp:contentStatus/>
</cp:coreProperties>
</file>